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1"/>
  </bookViews>
  <sheets>
    <sheet name="položky" sheetId="1" r:id="rId1"/>
    <sheet name="Tabulka č. 2 - 3 - kapitoly" sheetId="2" r:id="rId2"/>
    <sheet name="Tabulka č. 1 - 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'příjmy'!$A$5:$J$273</definedName>
    <definedName name="_xlnm._FilterDatabase" localSheetId="7" hidden="1">'výdaje'!$A$5:$J$738</definedName>
  </definedNames>
  <calcPr fullCalcOnLoad="1"/>
</workbook>
</file>

<file path=xl/sharedStrings.xml><?xml version="1.0" encoding="utf-8"?>
<sst xmlns="http://schemas.openxmlformats.org/spreadsheetml/2006/main" count="4066" uniqueCount="1214">
  <si>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</si>
  <si>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</si>
  <si>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</si>
  <si>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</si>
  <si>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</si>
  <si>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</si>
  <si>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</si>
  <si>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</si>
  <si>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</si>
  <si>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</si>
  <si>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</si>
  <si>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</si>
  <si>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</si>
  <si>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</si>
  <si>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</si>
  <si>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</si>
  <si>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</si>
  <si>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</si>
  <si>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</si>
  <si>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</si>
  <si>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</si>
  <si>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</si>
  <si>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</si>
  <si>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</si>
  <si>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</si>
  <si>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</si>
  <si>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</si>
  <si>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</si>
  <si>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</si>
  <si>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</si>
  <si>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</si>
  <si>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</si>
  <si>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</si>
  <si>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</si>
  <si>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</si>
  <si>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</si>
  <si>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</si>
  <si>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</si>
  <si>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</si>
  <si>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</si>
  <si>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</si>
  <si>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</si>
  <si>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</si>
  <si>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</si>
  <si>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</si>
  <si>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</si>
  <si>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</si>
  <si>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</si>
  <si>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</si>
  <si>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</si>
  <si>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</si>
  <si>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</si>
  <si>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</si>
  <si>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</si>
  <si>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</si>
  <si>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</si>
  <si>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</si>
  <si>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</si>
  <si>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</si>
  <si>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</si>
  <si>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</si>
  <si>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</si>
  <si>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</si>
  <si>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</si>
  <si>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</si>
  <si>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</si>
  <si>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</si>
  <si>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</si>
  <si>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</si>
  <si>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</si>
  <si>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</si>
  <si>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</si>
  <si>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</si>
  <si>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</si>
  <si>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</si>
  <si>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</si>
  <si>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</si>
  <si>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r. 2012 do r. 2015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</si>
  <si>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</si>
  <si>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</si>
  <si>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</si>
  <si>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</si>
  <si>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</si>
  <si>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</si>
  <si>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</si>
  <si>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Plnění v %</t>
  </si>
  <si>
    <t xml:space="preserve">Plnění </t>
  </si>
  <si>
    <t>v %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</si>
  <si>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</si>
  <si>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</si>
  <si>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</si>
  <si>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</si>
  <si>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</si>
  <si>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</si>
  <si>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</si>
  <si>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</si>
  <si>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</si>
  <si>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</si>
  <si>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</si>
  <si>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</si>
  <si>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</si>
  <si>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</si>
  <si>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</si>
  <si>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</si>
  <si>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</si>
  <si>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</si>
  <si>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</si>
  <si>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</si>
  <si>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</si>
  <si>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</si>
  <si>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</si>
  <si>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</si>
  <si>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</si>
  <si>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</si>
  <si>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</si>
  <si>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</si>
  <si>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</si>
  <si>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</si>
  <si>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</si>
  <si>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</si>
  <si>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</si>
  <si>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</si>
  <si>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</si>
  <si>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Dotace Společnou činností proti šikaně pro ZŠ Kr. Lípa  3314</t>
  </si>
  <si>
    <t>Dotace na činnost PO - SDH Krásná Lípa  0351</t>
  </si>
  <si>
    <t>Dotace Flexibilně pro odlehčovací služby pro Kostku Kr. Lípa   2376</t>
  </si>
  <si>
    <t>Dotace Aktivizace rodin  pro Kostku Kr. Lípa 4376</t>
  </si>
  <si>
    <t>Dotace Komunitní plánování na Šluknovsku pro Kostku Kr. Lípa    5376</t>
  </si>
  <si>
    <t>Dotace Prevence kriminality   0390</t>
  </si>
  <si>
    <t>Dotace Podpora terénní práce   2374</t>
  </si>
  <si>
    <t>Dotace T-klub - volnočasové aktivity pro děti a mládež pro Kostku Kr. Lípa   2390</t>
  </si>
  <si>
    <t>Dotace Veřejná služba náhrada za pojistné   2393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</si>
  <si>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</si>
  <si>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</si>
  <si>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</si>
  <si>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</si>
  <si>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Nákup nového materiálu na VO  1385  5139</t>
  </si>
  <si>
    <t>Povodně 2010 - oprava tenisového kurtu    1392  5171</t>
  </si>
  <si>
    <t>Povodně 2010 - oprava MK Kyjov - Vlčí Hora přes Dlouhý Důl    5305  5171</t>
  </si>
  <si>
    <t>Povodně 2010 - rekonstrukce mostku KL-24 k č.p. 31, Dlouhý Důl    1305  6129</t>
  </si>
  <si>
    <t>Povodně 2010 - rekonstrukce mostku KL-07 v ul. Studánecká u č.p.6   2305  6129</t>
  </si>
  <si>
    <t>Provizorní opravy komunikace, mostku po povodni 2010     6305  5171</t>
  </si>
  <si>
    <t>2.RO</t>
  </si>
  <si>
    <t>Dotace UZ 17466, pol. 4116</t>
  </si>
  <si>
    <t>Dotace UZ 17789, pol. 4116</t>
  </si>
  <si>
    <t>2. RO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</si>
  <si>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</si>
  <si>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</si>
  <si>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</si>
  <si>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</si>
  <si>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</si>
  <si>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</si>
  <si>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Povodně 2010 - rekonstrukce mostku KL-24 k č.p. 31, Dlouhý Důl</t>
  </si>
  <si>
    <t>2305   6129</t>
  </si>
  <si>
    <t>Povodně 2010 - rekonstrukce mostku KL-07 v ul. Studánecká u č.p.6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</si>
  <si>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</si>
  <si>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</si>
  <si>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</si>
  <si>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</si>
  <si>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</si>
  <si>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</si>
  <si>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</si>
  <si>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</si>
  <si>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</si>
  <si>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</si>
  <si>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</si>
  <si>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</si>
  <si>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</si>
  <si>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</si>
  <si>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</si>
  <si>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</si>
  <si>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</si>
  <si>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</si>
  <si>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</si>
  <si>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</si>
  <si>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</si>
  <si>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</si>
  <si>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</si>
  <si>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</si>
  <si>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</si>
  <si>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5511,5329,5660</t>
  </si>
  <si>
    <t>rozp.</t>
  </si>
  <si>
    <t>702 Vodní hospodářství</t>
  </si>
  <si>
    <t>0301 Vod. nádrže a vod.zařízení</t>
  </si>
  <si>
    <t>1-12/2010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</si>
  <si>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</si>
  <si>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</si>
  <si>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</si>
  <si>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</si>
  <si>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</si>
  <si>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</si>
  <si>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</si>
  <si>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</si>
  <si>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</si>
  <si>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</si>
  <si>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</si>
  <si>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</si>
  <si>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</si>
  <si>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</si>
  <si>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</si>
  <si>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</si>
  <si>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požadavek na materiál (Zpěváček,karneval,Den matek,čarodějnice,Mikuláš, Pet lahve, ples dle plánu kulturních akcí)  28 tis.</t>
  </si>
  <si>
    <t>požadavek na služby(Repreples,divadlo,Den matek, koncert amfiteátr, jarmark,divadlo, ozvučení dle plánu kultur. akcí) 142 tis.</t>
  </si>
  <si>
    <t>OOV na ozvučení a moderování (Koubek, Vais) 20 tis. + TS 60 tis. vč. odvodů</t>
  </si>
  <si>
    <t>5021, 5031</t>
  </si>
  <si>
    <t xml:space="preserve">za období 1 – 12/2011 na jednotlivé akce </t>
  </si>
  <si>
    <t>Plnění 1-12/2011</t>
  </si>
  <si>
    <t>1-12/2011</t>
  </si>
  <si>
    <t>Plnění rozpočtu 1-12/2011 PŘÍJMY ve znění 2. rozpočtového opatření /položky/  -  bez HV</t>
  </si>
  <si>
    <t>Plnění 1-12/2011  v tis. Kč</t>
  </si>
  <si>
    <t>Plnění rozpočtu  účelově vázaných prostředků  za období 1-12/2011</t>
  </si>
  <si>
    <t>Plnění rozpočtu 1-12/2011  FINANCOVÁNÍ</t>
  </si>
  <si>
    <t xml:space="preserve">Plnění rozpočtu 1-12/2011  PŘÍJMY  </t>
  </si>
  <si>
    <t xml:space="preserve">Plnění rozpočtu 1-12/2011 VÝDAJE    </t>
  </si>
  <si>
    <t>3.RO</t>
  </si>
  <si>
    <t>4.RO</t>
  </si>
  <si>
    <t>3. RO</t>
  </si>
  <si>
    <t>4. RO</t>
  </si>
  <si>
    <t>Plnění rozpočtu města Krásná Lípa ve znění 4. rozpočtového opatření</t>
  </si>
  <si>
    <t>II.rezerva na projekty    1390 6129</t>
  </si>
  <si>
    <t>Plnění rozpočtu města Krásné Lípy 1-12/2011 ve znění 4. rozpočtového opatření - PŘÍJMY, Financování  /kapitoly/</t>
  </si>
  <si>
    <t>Plnění rozpočtu města Krásné Lípy 1-12/2011 ve znění 4. rozpočtového opatření - VÝDAJE, Financování  /kapitoly/</t>
  </si>
  <si>
    <t>Plnění rozpočtu 1-12/2011   VÝDAJE /položky/ ve znění 4. rozpočtového opatření  - bez financování</t>
  </si>
  <si>
    <t>požadavek na občerstvení (Zpěváček,Den matek,Č.Böhmerlandy, Adventní jarmark) 28 tis.</t>
  </si>
  <si>
    <t>požadavek na materiál 24 tis. na  akce dle plánu práce SPOZ</t>
  </si>
  <si>
    <t>5139</t>
  </si>
  <si>
    <t>požadavek na služby 34 tis. na  akce dle plánu práce SPOZ</t>
  </si>
  <si>
    <t>5169</t>
  </si>
  <si>
    <t>požadavek na občerstvení 19 tis. na akce dle plánu práce SPOZ</t>
  </si>
  <si>
    <t>5175</t>
  </si>
  <si>
    <t>požadavek na dárkové balíčky 49 tis. pro jubilanty</t>
  </si>
  <si>
    <t>5194</t>
  </si>
  <si>
    <t>požadavek na telefonní poplatky 20 tis.</t>
  </si>
  <si>
    <t>požadavek na údržbu 10tis.</t>
  </si>
  <si>
    <t>požadavek na cestovné 5 tis.</t>
  </si>
  <si>
    <t>požadavek na občerstvení 2 tis.</t>
  </si>
  <si>
    <t xml:space="preserve">požadavek na materiál 30 tis. </t>
  </si>
  <si>
    <t>požadavek na služby ( promítání cca 72 představení - půjčovné,) 180 tis.  + kultur. akce (koncert, představení) 30 tis.</t>
  </si>
  <si>
    <t>požadavek na služby pošty (přepravné filmů) 16 tis.</t>
  </si>
  <si>
    <t>požadavek na ozvučení Dolby stereo 900tis. + projektor na 3D 900tis.</t>
  </si>
  <si>
    <t>IR</t>
  </si>
  <si>
    <t xml:space="preserve">požadavek na nové knihy 65 tis. </t>
  </si>
  <si>
    <t>požadavek na materiál 13tis. (samolepky na kódy knih, náplně do tiskárny, odměny do soutěží - Noc s Andersenem, ….)</t>
  </si>
  <si>
    <t>požadavek na telefonní poplatky, poplatek za rozhlas 2tis.</t>
  </si>
  <si>
    <t xml:space="preserve">požadavek na DDHM 6 tis. ( nové regály na knihy) </t>
  </si>
  <si>
    <t>požadavek na služby 9 tis. (drobné opravy 4tis., vymalování knihovny 5tis.)</t>
  </si>
  <si>
    <t>update systému CLAVIUS 5 tis.</t>
  </si>
  <si>
    <t>příspěvek města na provoz ZŠ a MŠ 4085tis. (ZŠ a MŠ 3025t. + SA 1060t.)</t>
  </si>
  <si>
    <t>státní dotace na provoz ZŠ a MŠ 611tis.</t>
  </si>
  <si>
    <t>ukončena činnost RELAX, p.o.</t>
  </si>
  <si>
    <t>požadavek služby 15 tis. (výlet na Zahradu Čech)</t>
  </si>
  <si>
    <t>z toho:    1341 Kino-kulturní dům</t>
  </si>
  <si>
    <t>příspěvek města odpisy ZŠ a MŠ, p.o. na rok 2011</t>
  </si>
  <si>
    <t xml:space="preserve">příspěvek města na odpisy ZŠ a MŠ na rok 2011  </t>
  </si>
  <si>
    <t xml:space="preserve">požadavek na mzdu vedoucí kina 187t. + OOV promítač 66 tis. vč . odvodů + další OOV 90 tis. </t>
  </si>
  <si>
    <t>Rekonstrukce kabin na hřišti</t>
  </si>
  <si>
    <t>1391   6121</t>
  </si>
  <si>
    <t>Rekonstrukce kabin na hřišti  1391  6121</t>
  </si>
  <si>
    <t>0380-Správa majetku</t>
  </si>
  <si>
    <t>Rekonstrukce hřbitovní kaple v Krásné Lípě</t>
  </si>
  <si>
    <t>Kino-KD - vnější přístavba (nástup na podium)</t>
  </si>
  <si>
    <t>Chodník Masarykova</t>
  </si>
  <si>
    <t>Chodník Masarykova 0305  6121</t>
  </si>
  <si>
    <t>Kino-KD - vnější přístavba vstupu na jeviště    0341  6129</t>
  </si>
  <si>
    <t>požadavek na položení nového linolea 50tis. Kč</t>
  </si>
  <si>
    <t>požadavek na služby pošt 3 tis.</t>
  </si>
  <si>
    <t>požadavek na telefonní poplatky pečovatelky 10 tis.</t>
  </si>
  <si>
    <t>požadavek občerstvení 1 tis. kulturní akce</t>
  </si>
  <si>
    <t>požadavek na služby (revize HP, hydrantů, antény, výtahu, příspěvek na obědy peč., ostat. služby) 38 tis.</t>
  </si>
  <si>
    <t>Požadavek na aktualizaci dat GRAMIS  15 tis.</t>
  </si>
  <si>
    <t>0354 - Pojištění</t>
  </si>
  <si>
    <t>ostat. služby</t>
  </si>
  <si>
    <t>povinné ručení, havarijní pojištění, pojištění majetku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</si>
  <si>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</si>
  <si>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</si>
  <si>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</si>
  <si>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</si>
  <si>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Ostatní neinvestiční výdaje  5494, 5909, 5240,  5321 neinv.transf.obcím, FOS, AR, KP, VČ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</si>
  <si>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</si>
  <si>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</si>
  <si>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</si>
  <si>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</si>
  <si>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</si>
  <si>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</si>
  <si>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materiál 30tis. -cestovní ruch</t>
  </si>
  <si>
    <t>požadavek na publikace 30 tis. Kč - cestovní ruch</t>
  </si>
  <si>
    <t>požadavek na služby 150 tis. - cestovní ruch</t>
  </si>
  <si>
    <t>odměna právníkovi 100 tis. (3,5% z prodeje nemovitostí)</t>
  </si>
  <si>
    <t>požadavek na služby (geometrické plány) 10 tis.</t>
  </si>
  <si>
    <t>Daň z převodu nemovitosti 90 tis. (3% z kupní ceny nemovitosti)</t>
  </si>
  <si>
    <t>požadavek na  nákup automobilu  100 tis.  (pro místní šetření - pozemky, výstavba, poplatky, apod.)</t>
  </si>
  <si>
    <t xml:space="preserve">Požadavek na rekonstrukci střechy, žlabů, komína na radnici  310 tis. </t>
  </si>
  <si>
    <t>Požadavek na údržbu 35 tis.</t>
  </si>
  <si>
    <t>Požadavek na cestovné 1 tis.</t>
  </si>
  <si>
    <t>obnova inventáře, bojlery, kotle, revize, rozvaděče, schody, hromosvody, apod.  370 tis.</t>
  </si>
  <si>
    <t xml:space="preserve">požadavek na materiál 16 tis. 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</si>
  <si>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</si>
  <si>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telefony 3 tis.</t>
  </si>
  <si>
    <t>Požadavek na ostatní služby (vstupné Amari klub) 5 tis.</t>
  </si>
  <si>
    <t>požadavek na cestovné (schůzky TSP, výlety s Amari klubem, vzdělávání) 2 tis.</t>
  </si>
  <si>
    <t>Projekt Prevence kriminality - materiál 30 tis.</t>
  </si>
  <si>
    <t>Požadavek na neinvestiční příspěvek p.o.KOSTKA  561tis.</t>
  </si>
  <si>
    <t>Průtoková dotace na projekt FOS r. 2011 = kryto v příjmech  dotací 2113tis.</t>
  </si>
  <si>
    <t>požadavek údržba (nový hromosvod – kabiny) 50 tis.</t>
  </si>
  <si>
    <t>požadavek na PHM (sekání trávy) 10 tis.</t>
  </si>
  <si>
    <t xml:space="preserve">požadavek příspěvky organizacím 200tis. </t>
  </si>
  <si>
    <t>materiál (ošacení 2 tis., pomůcky (kolečko apod.)) 17 tis.</t>
  </si>
  <si>
    <t>požadavek OOV správce fotbal. hřiště  60tis.Kč vč. odbvodů</t>
  </si>
  <si>
    <t>požadavek na služby 5tis.</t>
  </si>
  <si>
    <t>požadavek na služby (revize komínu,..) 3 tis. + pohřby osob bez rodiny 20 tis.</t>
  </si>
  <si>
    <t>požadavek na PHM (likv.odpadu sběr.dvora) 80 tis. Kč</t>
  </si>
  <si>
    <t>služby (separovaný odpad 420tis. + sběrný dvůr,černé skládky 500tis. + předpoklad svozu 2340tis)</t>
  </si>
  <si>
    <t>materiál (dezinf.a čist.prostř.,rukavice a pytle 2 tis., skládka-vzorky20t.)</t>
  </si>
  <si>
    <t>příspěvek na kastraci koček dle usnesení RM č. 4 - 24</t>
  </si>
  <si>
    <t>PHM na sekání trávy 2 tis.</t>
  </si>
  <si>
    <t>požadavek na pevná paliva 1 tis.</t>
  </si>
  <si>
    <t>materiál (postřík na plevel, čist.prostř. 3 tis., ošacení 1 tis.) 4 tis.</t>
  </si>
  <si>
    <t>požadavek na telefonní poplatky 1,5 tis. (kredit do mobilního telefonu)</t>
  </si>
  <si>
    <t>Požadavek na materiál 25 tis.</t>
  </si>
  <si>
    <t>Požadavek ostatní služby (komín, TERMI, JAPEX, HP) 45 tis.</t>
  </si>
  <si>
    <t>Požadavek na materiál 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</si>
  <si>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</si>
  <si>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</si>
  <si>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</si>
  <si>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</si>
  <si>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</si>
  <si>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T-klub, prevence kriminality          0390, 1390, 2390</t>
  </si>
  <si>
    <t>0380   6121, 5169</t>
  </si>
  <si>
    <t>Kanalizace II. etapa   3301   6121,  6129</t>
  </si>
  <si>
    <t>Zeleň ve městě       1387 5139,  5169</t>
  </si>
  <si>
    <t>TS-nákup techniky  0383 6122,  6123,  5137</t>
  </si>
  <si>
    <t>Investice SMM   0380  6121,  5169</t>
  </si>
  <si>
    <t>Rekonstrukce hřbitovní kaple v Krásné Lípě 1386  6121, 5139,  5154,  5137,  5169</t>
  </si>
  <si>
    <t>Požadavek ostatní služby 25 tis. (TERMI, HP,ostatní)</t>
  </si>
  <si>
    <t>Požadavek ostatní služby 10 tis. (kominík, zvony, Hozdek)</t>
  </si>
  <si>
    <t>Požadavek ostatní služby 25 tis. (TERMI, výtah, Hozdek, Jungmann, ostatní)</t>
  </si>
  <si>
    <t>Požadavek na materiál 20 tis.</t>
  </si>
  <si>
    <t>Požadavek ostatní služby 12 tis. (TERMI, Jungmann, ostatní)</t>
  </si>
  <si>
    <t>Požadavek na odborné publikace 2 tis.</t>
  </si>
  <si>
    <t>Požadavek na služby pošt 4 tis.</t>
  </si>
  <si>
    <t>Požadavek na telefony 17 tis.</t>
  </si>
  <si>
    <t>Požadavek na pojišť.bank.služby 6 tis.</t>
  </si>
  <si>
    <t>Požadavek na školení, semináře 5 tis.</t>
  </si>
  <si>
    <t>Požadavek na služby výpočetní techniky 12 tis.</t>
  </si>
  <si>
    <t>Požadavek ostatní služby(stravování,družstvo, kominík, SIPO,Hozdek,Jungmann,..) 252 tis.</t>
  </si>
  <si>
    <t>0377 Příspěvek města na provoz RELAX</t>
  </si>
  <si>
    <t>dotace na činnost ČŠ, o.p.s. dle platné smlouvy (2 x 400tis.)</t>
  </si>
  <si>
    <t>Prevence kriminality   1390</t>
  </si>
  <si>
    <t>provize vymáhací společnosti za vymožené dluhy</t>
  </si>
  <si>
    <t>příspěvek na fasády, ploty, apod. pro rok 2011</t>
  </si>
  <si>
    <t>Požadavek na materiál – lesy (sazenice, repelenty) 10 tis.</t>
  </si>
  <si>
    <t>Požadavek na služby (geometrické plány, znalecké posudky, daň z převodu, digitalizace, rozbory vody atd.) 150 tis.</t>
  </si>
  <si>
    <t>Nákup pozemků 200 tis.</t>
  </si>
  <si>
    <t>1356</t>
  </si>
  <si>
    <t>Radnice - nákup automobilu</t>
  </si>
  <si>
    <t>1356   6123</t>
  </si>
  <si>
    <t>Požadavek údržba ( menší oprava fasády 40tis.)</t>
  </si>
  <si>
    <t>Požadavek na údržbu 20 tis. + expanzomaty 2ks 25 tis.</t>
  </si>
  <si>
    <t>ostatní nekapitálové investice, 6122</t>
  </si>
  <si>
    <t>Vratka dotace - Volby do ZM, PS   4353, 2353</t>
  </si>
  <si>
    <t xml:space="preserve">Investice SMM (rekonstrukce střechy, hydroizolace dle přehledu ved.OMCS) 1365 tis. </t>
  </si>
  <si>
    <t>požadavek - oprava fasády + balkónů 150 tis.</t>
  </si>
  <si>
    <t>požadavek - oprava domov. telefonů 20 tis.</t>
  </si>
  <si>
    <t>požadavek - balkóny fólie 40 tis.</t>
  </si>
  <si>
    <t>2356   6129</t>
  </si>
  <si>
    <t>2356</t>
  </si>
  <si>
    <t>Radnice - rekonstrukce střechy, žlabů, komína</t>
  </si>
  <si>
    <t>Radnice - rekonstrukce střechy, žlabů, komína  2356  6129</t>
  </si>
  <si>
    <t>0353 Provoz MěÚ</t>
  </si>
  <si>
    <t>0356 Radnice</t>
  </si>
  <si>
    <t>0357 Dům služeb</t>
  </si>
  <si>
    <t>0358 Objekty v pronájmu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</si>
  <si>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</si>
  <si>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</si>
  <si>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</si>
  <si>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</si>
  <si>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</si>
  <si>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</si>
  <si>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</si>
  <si>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</si>
  <si>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</si>
  <si>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</si>
  <si>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</si>
  <si>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</si>
  <si>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</si>
  <si>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</si>
  <si>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</si>
  <si>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</si>
  <si>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</si>
  <si>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</si>
  <si>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</si>
  <si>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</si>
  <si>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</si>
  <si>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</si>
  <si>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</si>
  <si>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</si>
  <si>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</si>
  <si>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</si>
  <si>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</si>
  <si>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</si>
  <si>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</si>
  <si>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</si>
  <si>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</si>
  <si>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</si>
  <si>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</si>
  <si>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</si>
  <si>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</si>
  <si>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</si>
  <si>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</si>
  <si>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</si>
  <si>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</si>
  <si>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</si>
  <si>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</si>
  <si>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</si>
  <si>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</si>
  <si>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</si>
  <si>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</si>
  <si>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</si>
  <si>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</si>
  <si>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</si>
  <si>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</si>
  <si>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</si>
  <si>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</si>
  <si>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</si>
  <si>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</si>
  <si>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</si>
  <si>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</si>
  <si>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</si>
  <si>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</si>
  <si>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</si>
  <si>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</si>
  <si>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</si>
  <si>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</si>
  <si>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list č.1</t>
  </si>
  <si>
    <t>tis.Kč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</si>
  <si>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</si>
  <si>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</si>
  <si>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</si>
  <si>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</si>
  <si>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</si>
  <si>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</si>
  <si>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</si>
  <si>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</si>
  <si>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</si>
  <si>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Příjmy z činnosti (RO) třída2</t>
  </si>
  <si>
    <t>DS  0357</t>
  </si>
  <si>
    <t>Přehled požadavků  k rozpočtu na rok 2011</t>
  </si>
  <si>
    <t>RO 2011</t>
  </si>
  <si>
    <t>RO 2011  v tis. Kč</t>
  </si>
  <si>
    <t>RO 2011 v tis. Kč</t>
  </si>
  <si>
    <t xml:space="preserve">5151-voda   </t>
  </si>
  <si>
    <t xml:space="preserve">5151-voda  </t>
  </si>
  <si>
    <t xml:space="preserve">5153-plyn </t>
  </si>
  <si>
    <t>Dotace Přátelství bez hranic pro ZŠ Kr. Lípa 2314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</si>
  <si>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</si>
  <si>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</si>
  <si>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</si>
  <si>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</si>
  <si>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</si>
  <si>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</si>
  <si>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</si>
  <si>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</si>
  <si>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</si>
  <si>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</si>
  <si>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</si>
  <si>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</si>
  <si>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</si>
  <si>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</si>
  <si>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</si>
  <si>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</si>
  <si>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</si>
  <si>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</si>
  <si>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</si>
  <si>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</si>
  <si>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</si>
  <si>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</si>
  <si>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</si>
  <si>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</si>
  <si>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</si>
  <si>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</si>
  <si>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Oprava Hauserka a drobnosti ve Sportovním areálu  3392  5171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</si>
  <si>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</si>
  <si>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</si>
  <si>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</si>
  <si>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</si>
  <si>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</si>
  <si>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</si>
  <si>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</si>
  <si>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</si>
  <si>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</si>
  <si>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</si>
  <si>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</si>
  <si>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</si>
  <si>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</si>
  <si>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</si>
  <si>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</si>
  <si>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</si>
  <si>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</si>
  <si>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</si>
  <si>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</si>
  <si>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</si>
  <si>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</si>
  <si>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</si>
  <si>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</si>
  <si>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</si>
  <si>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400 tis.</t>
  </si>
  <si>
    <t>PHM 470 tis.</t>
  </si>
  <si>
    <t>drobné opravy mostků,nátěr a opravy zábradlí,nátěry zábradlí na MK,chodníkách, cyklost.,odvodnění MK,instalace svodnic 40tis.</t>
  </si>
  <si>
    <t>chodník  ul. Masarykova = 225 m2 dlažby ze zásoby, obrubníky, štěrk, cement, zásypový písek</t>
  </si>
  <si>
    <t>obměna a nátěr dopravních značek vč.sloupků 50 tis. dle přiloženého rozpočtu</t>
  </si>
  <si>
    <t>ochranné pomůcky – rukavice, požární výstroj, ochranné krémy... 35 tis.</t>
  </si>
  <si>
    <t>materiál(hadice,hasící přístroje, ruční nářadí (lopaty, hrábě...), proudnice, savice, pneumatiky 55 tis.</t>
  </si>
  <si>
    <t>PHM 45 tis.</t>
  </si>
  <si>
    <t>Požadavek na telefony  10 tis.</t>
  </si>
  <si>
    <t>Požadavek na školení a semináře 10 tis.</t>
  </si>
  <si>
    <t>Revize dých.přístrojů 50 tis.</t>
  </si>
  <si>
    <t xml:space="preserve">Požadavek na občerstvení při zásahu dle platných pravidel 7 tis.Kč </t>
  </si>
  <si>
    <t>Požadavek na nákup DDHM (plovoucí čerpadlo PH1200 35 tis. + elektrocentrála 23 tis. (nebo elektrocentrála 11 tis.)</t>
  </si>
  <si>
    <t>revize HP v majetku města, oprava vozidel AVIA, TATRA, oprava čerpadel 40 tis.</t>
  </si>
  <si>
    <t>požadavek DDHM (klempíř.nářadí-nůžky na plech, kl.kleště, lano, truhlář.stroj-hoblování,frézování prken a fošen) 43 tis.</t>
  </si>
  <si>
    <t xml:space="preserve"> materiál (běžné provozní a havarijní opravy, výměna rozpadlých oken, bojlerů, rozvody vody,...) 200 tis.</t>
  </si>
  <si>
    <t>požadavek PHM 20 tis.Kč</t>
  </si>
  <si>
    <t>požadavek na telefony (p.Vávra) 10 tis.</t>
  </si>
  <si>
    <t>školení,semináře p.Vávra 2 tis.</t>
  </si>
  <si>
    <t>služby výpočet.techniky 5 tis.</t>
  </si>
  <si>
    <t>cestovné (p. Vávra) 2 tis.</t>
  </si>
  <si>
    <t>ochranné pomůcky - montérky, zimní bundy, boty, holínky 35 tis.</t>
  </si>
  <si>
    <t>DDHM 20 tis.</t>
  </si>
  <si>
    <t>požadavek PHM 290 tis.</t>
  </si>
  <si>
    <t>požadavek telefon.platby ( 3xpaušál, 1x pevná linka, 3x2400Kč kredit zaměst. ) 45 tis.</t>
  </si>
  <si>
    <t>požadavek seminářů, kurzů, povin.školení řidičů (p. Záhorský–svař. CO2, p. Hlava-svař.el.obloukem, školení řidičů)  35 tis.</t>
  </si>
  <si>
    <t>provozní opravy, revize, servisní prohlídky JCB, Zetory,TK vozidel a přívěsů, stravování  250 tis.</t>
  </si>
  <si>
    <t>požadavek na údržbu 10 tis.</t>
  </si>
  <si>
    <t>cestovné  5 tis.Kč</t>
  </si>
  <si>
    <t>nájezd.váha na sběr.dvůr za 100t.+nový Pickup 350t.+nový sypač na mult.150t.+ND na zameták 250t.+traktor 1mil.</t>
  </si>
  <si>
    <t>Nákup nájezdové váhy na sběrný dvůr – spolufinancování 50 tis. do TS</t>
  </si>
  <si>
    <t xml:space="preserve">Dostavba nové garáže 100 tis.  (fasáda, hromosvod) </t>
  </si>
  <si>
    <t xml:space="preserve">náhradní díly Multikáry, traktorů, JCB lžíce, hutní materiál, nové pneu,  530 tis. Kč </t>
  </si>
  <si>
    <t>požadavek DDHM (elektrikářské nářadí – sada izol.šroubováků)12 tis.</t>
  </si>
  <si>
    <t>požadavek na PHM 30 tis.</t>
  </si>
  <si>
    <t>Školení, semináře 5 tis. Kč</t>
  </si>
  <si>
    <t>služby (opravy svítidel VO) 15 tis.</t>
  </si>
  <si>
    <t>0341 Kultura a propagace</t>
  </si>
  <si>
    <t>1341 Kino-kulturní dům</t>
  </si>
  <si>
    <t>údržba (revize hydraulické plošiny a žebříků,pravidel.prohlídka a údržba věžních hodin,..) 30 tis.</t>
  </si>
  <si>
    <t>požadavek cestovné   (správa VO) 5 tis.</t>
  </si>
  <si>
    <t>materiál (provozní materál,vodiče na propoj.lam.kladky,výložníky,sodíkové žárovky,úsporné žárovky a trubice,spoj. materiál – matice, šrouby) 120 tis.</t>
  </si>
  <si>
    <t>el. energie města 710 tis.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</si>
  <si>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</si>
  <si>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</si>
  <si>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</si>
  <si>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</si>
  <si>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</si>
  <si>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</si>
  <si>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</si>
  <si>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</si>
  <si>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</si>
  <si>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</si>
  <si>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1385   5137, 5139</t>
  </si>
  <si>
    <t>2011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</si>
  <si>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</si>
  <si>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</si>
  <si>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</si>
  <si>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Projektové dokumentace a dokumenty pro projekty financované ze zdrojů EU  0394  6121</t>
  </si>
  <si>
    <t>požadavek PHM 105 tis.</t>
  </si>
  <si>
    <t>požadavek na běžné provozní opravy techniky 40 tis.</t>
  </si>
  <si>
    <t>Požadavek na materiál 200tis.(chem.postřiky,hnojiva,rostliny v rámci dosadeb(úhyn,odcizení) 80 tis. + drobné ruč.nář.,náhr.díly sekač.,křovinoř.,mot.pily,prov.mat.(struny,řetězy,nože) 120 tis.)</t>
  </si>
  <si>
    <t>údržba (opravy plotů, laviček, květináčů, nátěry cedulí, sezení, laviček, drobné opravy budov, aut.zastávky, altány, zábrany) 20 tis.</t>
  </si>
  <si>
    <t xml:space="preserve">Materiál 150tis.(lavičky 30 ks-oprava, výměna 84 tis. + odp.koše 20 ks za odciz. A ponič. 53 tis. + obrubníky – parkoviště u Slavie,Kr. Buk 13 tis.) </t>
  </si>
  <si>
    <t>Inženýrské služby   1394  5169</t>
  </si>
  <si>
    <t>Příspěvek na odpisy přísp.org.ZŠ Kr.Lípa   1311  5331</t>
  </si>
  <si>
    <t>Malé městské stavby   1388  5139</t>
  </si>
  <si>
    <t>TS-nové stavby, velké opravy    0383  6121</t>
  </si>
  <si>
    <t>Dotace  pol. 4122</t>
  </si>
  <si>
    <t>3314</t>
  </si>
  <si>
    <t>Dotace Prevence rizikového chování v Ústeckém kraji v r. 2011-Společně proti šikaně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</si>
  <si>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</si>
  <si>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</si>
  <si>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</si>
  <si>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</si>
  <si>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</si>
  <si>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</si>
  <si>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</si>
  <si>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</si>
  <si>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</si>
  <si>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</si>
  <si>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</si>
  <si>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</si>
  <si>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</si>
  <si>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</si>
  <si>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</si>
  <si>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</si>
  <si>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</si>
  <si>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</si>
  <si>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</si>
  <si>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</si>
  <si>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</si>
  <si>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</si>
  <si>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</si>
  <si>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</si>
  <si>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</si>
  <si>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Zateplení budovy ŠJ a ŠD Krásná Lípa   0314  6121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</si>
  <si>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</si>
  <si>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</si>
  <si>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</si>
  <si>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</si>
  <si>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</si>
  <si>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</si>
  <si>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</si>
  <si>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</si>
  <si>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</si>
  <si>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</si>
  <si>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</si>
  <si>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</si>
  <si>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</si>
  <si>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</si>
  <si>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</si>
  <si>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</si>
  <si>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</si>
  <si>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</si>
  <si>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</si>
  <si>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</si>
  <si>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</si>
  <si>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</si>
  <si>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</si>
  <si>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</si>
  <si>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</si>
  <si>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</si>
  <si>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</si>
  <si>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</si>
  <si>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</si>
  <si>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</si>
  <si>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</si>
  <si>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</si>
  <si>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</si>
  <si>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</si>
  <si>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</si>
  <si>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</si>
  <si>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</si>
  <si>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</si>
  <si>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</si>
  <si>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</si>
  <si>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</si>
  <si>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</si>
  <si>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</si>
  <si>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</si>
  <si>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</si>
  <si>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</si>
  <si>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</si>
  <si>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</si>
  <si>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</si>
  <si>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</si>
  <si>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</si>
  <si>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</si>
  <si>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</si>
  <si>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</si>
  <si>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</si>
  <si>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</si>
  <si>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</si>
  <si>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</si>
  <si>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</si>
  <si>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</si>
  <si>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</si>
  <si>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</si>
  <si>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</si>
  <si>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</si>
  <si>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</si>
  <si>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</si>
  <si>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</si>
  <si>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</si>
  <si>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</si>
  <si>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</si>
  <si>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</si>
  <si>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</si>
  <si>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</si>
  <si>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</si>
  <si>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</si>
  <si>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</si>
  <si>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</si>
  <si>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</si>
  <si>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</si>
  <si>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</si>
  <si>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</si>
  <si>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</si>
  <si>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</si>
  <si>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</si>
  <si>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</si>
  <si>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</si>
  <si>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</si>
  <si>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</si>
  <si>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</si>
  <si>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</si>
  <si>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</si>
  <si>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</si>
  <si>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</si>
  <si>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</si>
  <si>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</si>
  <si>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</si>
  <si>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</si>
  <si>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</si>
  <si>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</si>
  <si>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</si>
  <si>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</si>
  <si>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</si>
  <si>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</si>
  <si>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</si>
  <si>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</si>
  <si>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</si>
  <si>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</si>
  <si>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</si>
  <si>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</si>
  <si>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</si>
  <si>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</si>
  <si>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</si>
  <si>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</si>
  <si>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</si>
  <si>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</si>
  <si>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</si>
  <si>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</si>
  <si>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</si>
  <si>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</si>
  <si>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</si>
  <si>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</si>
  <si>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</si>
  <si>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</si>
  <si>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</si>
  <si>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</si>
  <si>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</si>
  <si>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</si>
  <si>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</si>
  <si>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</si>
  <si>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</si>
  <si>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</si>
  <si>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</si>
  <si>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</si>
  <si>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</si>
  <si>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</si>
  <si>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</si>
  <si>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</si>
  <si>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</si>
  <si>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</si>
  <si>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</si>
  <si>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</si>
  <si>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</si>
  <si>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</si>
  <si>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</si>
  <si>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</si>
  <si>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</si>
  <si>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</si>
  <si>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</si>
  <si>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</si>
  <si>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</si>
  <si>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požadavek DDHM 560 tis.</t>
  </si>
  <si>
    <t>5137</t>
  </si>
  <si>
    <t>požadavek na odborné knihy, publikace 25tis. (Modení obec, Veřejná správa, sbírky zákonů,…)</t>
  </si>
  <si>
    <t>požadavek na materiál 350tis. (kancelář.potřeby, tonery,……)</t>
  </si>
  <si>
    <t>požadavek PHM 55tis.</t>
  </si>
  <si>
    <t>požadavek na telefonní platby 160tis..</t>
  </si>
  <si>
    <t>požadavek na školení (ZOZ, ostat.) 70 tis.Kč</t>
  </si>
  <si>
    <t>požadavek na služby výpoč.techniky 339tis.(správa sítě ,udržov.popl.servis,oprava techniky ,aktualiz.programů, BOZP, ost. )</t>
  </si>
  <si>
    <t>3376  6351</t>
  </si>
  <si>
    <t>3376</t>
  </si>
  <si>
    <t>0395   6121</t>
  </si>
  <si>
    <t>Rekonstrukce balkónů  v DPS</t>
  </si>
  <si>
    <t>požadavek na služby 630tis. (příspěvek na stravování, opravy kancelář. techniky a služebního vozidla )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</si>
  <si>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</si>
  <si>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</si>
  <si>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</si>
  <si>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</si>
  <si>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</si>
  <si>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 xml:space="preserve">VPP 45 osob  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</si>
  <si>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</si>
  <si>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</si>
  <si>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</si>
  <si>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</si>
  <si>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</si>
  <si>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</si>
  <si>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</si>
  <si>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</si>
  <si>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</si>
  <si>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</si>
  <si>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</si>
  <si>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</si>
  <si>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</si>
  <si>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</si>
  <si>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</si>
  <si>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</si>
  <si>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</si>
  <si>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</si>
  <si>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</si>
  <si>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</si>
  <si>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</si>
  <si>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</si>
  <si>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</si>
  <si>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</si>
  <si>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</si>
  <si>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</si>
  <si>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</si>
  <si>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</si>
  <si>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</si>
  <si>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</si>
  <si>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</si>
  <si>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</si>
  <si>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</si>
  <si>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</si>
  <si>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</si>
  <si>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</si>
  <si>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</si>
  <si>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</si>
  <si>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</si>
  <si>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</si>
  <si>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</si>
  <si>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</si>
  <si>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</si>
  <si>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</si>
  <si>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</si>
  <si>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</si>
  <si>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</si>
  <si>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</si>
  <si>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</si>
  <si>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</si>
  <si>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</si>
  <si>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</si>
  <si>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</si>
  <si>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</si>
  <si>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</si>
  <si>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</si>
  <si>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</si>
  <si>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</si>
  <si>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</si>
  <si>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</si>
  <si>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</si>
  <si>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</si>
  <si>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</si>
  <si>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</si>
  <si>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</si>
  <si>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</si>
  <si>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</si>
  <si>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</si>
  <si>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</si>
  <si>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</si>
  <si>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</si>
  <si>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</si>
  <si>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</si>
  <si>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</si>
  <si>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</si>
  <si>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</si>
  <si>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</si>
  <si>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</si>
  <si>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</si>
  <si>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</si>
  <si>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</si>
  <si>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</si>
  <si>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</si>
  <si>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</si>
  <si>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</si>
  <si>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</si>
  <si>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</si>
  <si>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</si>
  <si>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</si>
  <si>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</si>
  <si>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</si>
  <si>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</si>
  <si>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</si>
  <si>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</si>
  <si>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</si>
  <si>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</si>
  <si>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</si>
  <si>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</si>
  <si>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</si>
  <si>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</si>
  <si>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</si>
  <si>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</si>
  <si>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</si>
  <si>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</si>
  <si>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</si>
  <si>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</si>
  <si>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</si>
  <si>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</si>
  <si>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</si>
  <si>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</si>
  <si>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</si>
  <si>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</si>
  <si>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</si>
  <si>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</si>
  <si>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</si>
  <si>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</si>
  <si>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</si>
  <si>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</si>
  <si>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</si>
  <si>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</si>
  <si>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</si>
  <si>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</si>
  <si>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</si>
  <si>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</si>
  <si>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</si>
  <si>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</si>
  <si>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</si>
  <si>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</si>
  <si>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</si>
  <si>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</si>
  <si>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</si>
  <si>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</si>
  <si>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</si>
  <si>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</si>
  <si>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</si>
  <si>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</si>
  <si>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</si>
  <si>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</si>
  <si>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</si>
  <si>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</si>
  <si>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</si>
  <si>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</si>
  <si>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</si>
  <si>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</si>
  <si>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</si>
  <si>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</si>
  <si>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</si>
  <si>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</si>
  <si>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</si>
  <si>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</si>
  <si>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projekt Mám práci  1393</t>
  </si>
  <si>
    <t>Dotace   UZ98005</t>
  </si>
  <si>
    <t>Dotace na Sčítání lidu, domů a bytů v roce 2011   8353</t>
  </si>
  <si>
    <t>Dotace na SLBD   8353</t>
  </si>
  <si>
    <t>Rekonstrukce mostku u čp. 59 po povodni    0305  6129</t>
  </si>
  <si>
    <t>Účelový investiční příspěvek na koupi vozidla pro KOSTKA, p.o.</t>
  </si>
  <si>
    <t>Rekonstrukce balkónů v DPS    0395 6121</t>
  </si>
  <si>
    <t>1.RO</t>
  </si>
  <si>
    <t>neinvestiční dotace 4116   UZ13002</t>
  </si>
  <si>
    <t>Veřejná služba dotace na pojistné  2393</t>
  </si>
  <si>
    <t>1. RO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</si>
  <si>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</si>
  <si>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</si>
  <si>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</si>
  <si>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</si>
  <si>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</si>
  <si>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</si>
  <si>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</si>
  <si>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</si>
  <si>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</si>
  <si>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</si>
  <si>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</si>
  <si>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</si>
  <si>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</si>
  <si>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</si>
  <si>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</si>
  <si>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</si>
  <si>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</si>
  <si>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</si>
  <si>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</si>
  <si>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</si>
  <si>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</si>
  <si>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</si>
  <si>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</si>
  <si>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</si>
  <si>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</si>
  <si>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</si>
  <si>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</si>
  <si>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</si>
  <si>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</si>
  <si>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</si>
  <si>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</si>
  <si>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</si>
  <si>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</si>
  <si>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</si>
  <si>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</si>
  <si>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</si>
  <si>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</si>
  <si>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</si>
  <si>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</si>
  <si>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</si>
  <si>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</si>
  <si>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</si>
  <si>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</si>
  <si>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</si>
  <si>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</si>
  <si>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</si>
  <si>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</si>
  <si>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</si>
  <si>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</si>
  <si>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</si>
  <si>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</si>
  <si>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</si>
  <si>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</si>
  <si>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</si>
  <si>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</si>
  <si>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</si>
  <si>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</si>
  <si>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</si>
  <si>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</si>
  <si>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</si>
  <si>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</si>
  <si>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</si>
  <si>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</si>
  <si>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</si>
  <si>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</si>
  <si>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</si>
  <si>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</si>
  <si>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</si>
  <si>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</si>
  <si>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</si>
  <si>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</si>
  <si>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</si>
  <si>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</si>
  <si>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</si>
  <si>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</si>
  <si>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</si>
  <si>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</si>
  <si>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</si>
  <si>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</si>
  <si>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</si>
  <si>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</si>
  <si>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</si>
  <si>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</si>
  <si>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</si>
  <si>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</si>
  <si>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</si>
  <si>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</si>
  <si>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</si>
  <si>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</si>
  <si>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</si>
  <si>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</si>
  <si>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</si>
  <si>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</si>
  <si>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</si>
  <si>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</si>
  <si>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</si>
  <si>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</si>
  <si>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</si>
  <si>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</si>
  <si>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</si>
  <si>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</si>
  <si>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</t>
  </si>
  <si>
    <t>Zeleň ve městě, zahájení rekonstr.měst.parku</t>
  </si>
  <si>
    <t>2387   5139, 5169</t>
  </si>
  <si>
    <t>Obnova zeleně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</si>
  <si>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</si>
  <si>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</si>
  <si>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</si>
  <si>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</si>
  <si>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</si>
  <si>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Obnova povrchu u samoobsluhy  4305  6129</t>
  </si>
  <si>
    <t>Odstavná plocha Smetanova</t>
  </si>
  <si>
    <t>Dlažba na chodníky</t>
  </si>
  <si>
    <t>0305   5139</t>
  </si>
  <si>
    <t>Odstavná plocha Smetanova    3305  6121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</si>
  <si>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</si>
  <si>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</si>
  <si>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</si>
  <si>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</si>
  <si>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</si>
  <si>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</si>
  <si>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</si>
  <si>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</si>
  <si>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</si>
  <si>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</si>
  <si>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</si>
  <si>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</si>
  <si>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</si>
  <si>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</si>
  <si>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</si>
  <si>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</si>
  <si>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</si>
  <si>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</si>
  <si>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</si>
  <si>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</si>
  <si>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</si>
  <si>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</si>
  <si>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</si>
  <si>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</si>
  <si>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</si>
  <si>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</si>
  <si>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</si>
  <si>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</si>
  <si>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</si>
  <si>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</si>
  <si>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</si>
  <si>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</si>
  <si>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</si>
  <si>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</si>
  <si>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</si>
  <si>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</si>
  <si>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</si>
  <si>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</si>
  <si>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</si>
  <si>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</si>
  <si>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</si>
  <si>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</si>
  <si>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</si>
  <si>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Změna stavu na bankovních účtech +/-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</si>
  <si>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</si>
  <si>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</si>
  <si>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</si>
  <si>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</si>
  <si>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</si>
  <si>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</si>
  <si>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</si>
  <si>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</si>
  <si>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</si>
  <si>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</si>
  <si>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</si>
  <si>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</si>
  <si>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</si>
  <si>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</si>
  <si>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</si>
  <si>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</si>
  <si>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</si>
  <si>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</si>
  <si>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</si>
  <si>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</si>
  <si>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</si>
  <si>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</si>
  <si>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</si>
  <si>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</si>
  <si>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</si>
  <si>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</si>
  <si>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</si>
  <si>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</si>
  <si>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</si>
  <si>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</si>
  <si>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</si>
  <si>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</si>
  <si>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</si>
  <si>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</si>
  <si>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</si>
  <si>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</si>
  <si>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</si>
  <si>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</si>
  <si>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Plnění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</si>
  <si>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</si>
  <si>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</si>
  <si>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</si>
  <si>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</si>
  <si>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</si>
  <si>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</si>
  <si>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</si>
  <si>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</si>
  <si>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</si>
  <si>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</si>
  <si>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</si>
  <si>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</si>
  <si>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</si>
  <si>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</si>
  <si>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</si>
  <si>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</si>
  <si>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</si>
  <si>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</si>
  <si>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</si>
  <si>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</si>
  <si>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</si>
  <si>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</si>
  <si>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</si>
  <si>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</si>
  <si>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</si>
  <si>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</si>
  <si>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</si>
  <si>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</si>
  <si>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</si>
  <si>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</si>
  <si>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</si>
  <si>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</si>
  <si>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</si>
  <si>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</si>
  <si>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</si>
  <si>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</si>
  <si>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</si>
  <si>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</si>
  <si>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</si>
  <si>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</si>
  <si>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</si>
  <si>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</si>
  <si>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</si>
  <si>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</si>
  <si>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</si>
  <si>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</si>
  <si>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</si>
  <si>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</si>
  <si>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</si>
  <si>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</si>
  <si>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</si>
  <si>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</si>
  <si>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</si>
  <si>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</si>
  <si>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</si>
  <si>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</si>
  <si>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</si>
  <si>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</si>
  <si>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</si>
  <si>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</si>
  <si>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</si>
  <si>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</si>
  <si>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</si>
  <si>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</si>
  <si>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</si>
  <si>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</si>
  <si>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Dotace Profesní orientace (podpora romské komunity) pro Kostku Kr. Lípa  6376</t>
  </si>
  <si>
    <t>Dotace Ve škole zajímavě pro ZŠ Kr. Lípa   4314</t>
  </si>
  <si>
    <t>Příjmy z prodeje nemovitostí, DHM</t>
  </si>
  <si>
    <t>Dotace   UZ33123, pol. 4116</t>
  </si>
  <si>
    <t>4314</t>
  </si>
  <si>
    <t>Dotace Ve škole zajímavě, nástroj 32-zdroj 5 EU</t>
  </si>
  <si>
    <t>Dotace Ve škole zajímavě, nástroj 32-zdroj 1 ČR</t>
  </si>
  <si>
    <t>Dotace  UZ33160</t>
  </si>
  <si>
    <t>6376</t>
  </si>
  <si>
    <t>Dotace Profesní orientace (podpora romské komunity)</t>
  </si>
  <si>
    <t>4314 Ve škole zajímavě</t>
  </si>
  <si>
    <t>KOSTKA-Profesní orientace (podpora romské komunity)  6376</t>
  </si>
  <si>
    <t>Investice SMM a kanalizační přípojky 0380, 1380</t>
  </si>
  <si>
    <t>0359   6130, 5499</t>
  </si>
  <si>
    <t>ve znění 4. rozpočtového opatření</t>
  </si>
  <si>
    <t>Odkup pozemků od PF, případ. dalších majitelů   0359  6130, 5499</t>
  </si>
  <si>
    <t xml:space="preserve">ve znění 4. rozpočtového opatření na nákupy DHM, DDHM, materiálu, služeb, investic </t>
  </si>
  <si>
    <t xml:space="preserve">ve znění 4. rozpočtového opatření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</si>
</sst>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u val="single"/>
      <sz val="9"/>
      <color indexed="20"/>
      <name val="Arial CE"/>
      <family val="0"/>
    </font>
    <font>
      <sz val="8"/>
      <name val="Tahoma"/>
      <family val="2"/>
    </font>
    <font>
      <u val="single"/>
      <sz val="9"/>
      <color theme="1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28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1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1" applyNumberFormat="1" applyFont="1" applyFill="1" applyBorder="1" applyAlignment="1" applyProtection="1">
      <alignment/>
      <protection/>
    </xf>
    <xf numFmtId="3" fontId="24" fillId="6" borderId="28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8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28" xfId="4" applyNumberFormat="1" applyFont="1" applyFill="1" applyBorder="1" applyAlignment="1" applyProtection="1">
      <alignment/>
      <protection/>
    </xf>
    <xf numFmtId="3" fontId="24" fillId="13" borderId="41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24" fillId="13" borderId="66" xfId="1" applyNumberFormat="1" applyFont="1" applyFill="1" applyBorder="1" applyAlignment="1" applyProtection="1">
      <alignment/>
      <protection/>
    </xf>
    <xf numFmtId="3" fontId="24" fillId="13" borderId="50" xfId="1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6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1" xfId="1" applyNumberFormat="1" applyFont="1" applyFill="1" applyBorder="1" applyAlignment="1" applyProtection="1">
      <alignment/>
      <protection/>
    </xf>
    <xf numFmtId="3" fontId="0" fillId="13" borderId="49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82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2" xfId="0" applyNumberFormat="1" applyFont="1" applyFill="1" applyBorder="1" applyAlignment="1" applyProtection="1">
      <alignment/>
      <protection/>
    </xf>
    <xf numFmtId="3" fontId="31" fillId="13" borderId="28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3" xfId="0" applyNumberFormat="1" applyFont="1" applyFill="1" applyBorder="1" applyAlignment="1" applyProtection="1">
      <alignment horizontal="left"/>
      <protection/>
    </xf>
    <xf numFmtId="0" fontId="19" fillId="6" borderId="9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6" xfId="34" applyFont="1" applyFill="1" applyBorder="1" applyAlignment="1" applyProtection="1">
      <alignment/>
      <protection/>
    </xf>
    <xf numFmtId="3" fontId="33" fillId="6" borderId="97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98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99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0" xfId="4" applyNumberFormat="1" applyFont="1" applyFill="1" applyBorder="1" applyAlignment="1" applyProtection="1">
      <alignment horizontal="center"/>
      <protection/>
    </xf>
    <xf numFmtId="0" fontId="37" fillId="13" borderId="53" xfId="1" applyNumberFormat="1" applyFont="1" applyFill="1" applyBorder="1" applyAlignment="1" applyProtection="1">
      <alignment/>
      <protection/>
    </xf>
    <xf numFmtId="3" fontId="19" fillId="6" borderId="6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1" xfId="4" applyNumberFormat="1" applyFont="1" applyFill="1" applyBorder="1" applyAlignment="1" applyProtection="1">
      <alignment horizontal="center"/>
      <protection/>
    </xf>
    <xf numFmtId="3" fontId="36" fillId="6" borderId="101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4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3" xfId="4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8" fillId="13" borderId="106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28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7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28" xfId="0" applyFont="1" applyFill="1" applyBorder="1" applyAlignment="1">
      <alignment/>
    </xf>
    <xf numFmtId="0" fontId="34" fillId="0" borderId="108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08" xfId="0" applyFont="1" applyFill="1" applyBorder="1" applyAlignment="1">
      <alignment/>
    </xf>
    <xf numFmtId="0" fontId="40" fillId="6" borderId="109" xfId="0" applyFont="1" applyFill="1" applyBorder="1" applyAlignment="1">
      <alignment/>
    </xf>
    <xf numFmtId="49" fontId="40" fillId="6" borderId="108" xfId="0" applyNumberFormat="1" applyFont="1" applyFill="1" applyBorder="1" applyAlignment="1">
      <alignment wrapText="1"/>
    </xf>
    <xf numFmtId="0" fontId="40" fillId="6" borderId="108" xfId="0" applyFont="1" applyFill="1" applyBorder="1" applyAlignment="1">
      <alignment wrapText="1"/>
    </xf>
    <xf numFmtId="49" fontId="41" fillId="0" borderId="110" xfId="0" applyNumberFormat="1" applyFont="1" applyBorder="1" applyAlignment="1">
      <alignment horizontal="center"/>
    </xf>
    <xf numFmtId="0" fontId="42" fillId="0" borderId="111" xfId="0" applyFont="1" applyBorder="1" applyAlignment="1">
      <alignment/>
    </xf>
    <xf numFmtId="3" fontId="42" fillId="2" borderId="112" xfId="0" applyNumberFormat="1" applyFont="1" applyFill="1" applyBorder="1" applyAlignment="1">
      <alignment horizontal="right"/>
    </xf>
    <xf numFmtId="49" fontId="41" fillId="0" borderId="113" xfId="0" applyNumberFormat="1" applyFont="1" applyBorder="1" applyAlignment="1">
      <alignment horizontal="center"/>
    </xf>
    <xf numFmtId="9" fontId="42" fillId="0" borderId="45" xfId="48" applyFont="1" applyFill="1" applyBorder="1" applyAlignment="1" applyProtection="1">
      <alignment/>
      <protection/>
    </xf>
    <xf numFmtId="4" fontId="42" fillId="0" borderId="102" xfId="0" applyNumberFormat="1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3" fillId="0" borderId="115" xfId="0" applyNumberFormat="1" applyFont="1" applyBorder="1" applyAlignment="1">
      <alignment horizontal="center"/>
    </xf>
    <xf numFmtId="9" fontId="25" fillId="0" borderId="45" xfId="48" applyFont="1" applyFill="1" applyBorder="1" applyAlignment="1" applyProtection="1">
      <alignment/>
      <protection/>
    </xf>
    <xf numFmtId="4" fontId="32" fillId="0" borderId="102" xfId="0" applyNumberFormat="1" applyFont="1" applyBorder="1" applyAlignment="1">
      <alignment/>
    </xf>
    <xf numFmtId="49" fontId="40" fillId="6" borderId="116" xfId="0" applyNumberFormat="1" applyFont="1" applyFill="1" applyBorder="1" applyAlignment="1">
      <alignment horizontal="center"/>
    </xf>
    <xf numFmtId="0" fontId="44" fillId="6" borderId="45" xfId="0" applyFont="1" applyFill="1" applyBorder="1" applyAlignment="1">
      <alignment/>
    </xf>
    <xf numFmtId="4" fontId="40" fillId="6" borderId="100" xfId="0" applyNumberFormat="1" applyFont="1" applyFill="1" applyBorder="1" applyAlignment="1">
      <alignment/>
    </xf>
    <xf numFmtId="3" fontId="45" fillId="2" borderId="117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0" fontId="0" fillId="0" borderId="111" xfId="0" applyFont="1" applyBorder="1" applyAlignment="1">
      <alignment/>
    </xf>
    <xf numFmtId="4" fontId="0" fillId="0" borderId="102" xfId="0" applyNumberFormat="1" applyFont="1" applyBorder="1" applyAlignment="1">
      <alignment/>
    </xf>
    <xf numFmtId="3" fontId="46" fillId="2" borderId="114" xfId="0" applyNumberFormat="1" applyFont="1" applyFill="1" applyBorder="1" applyAlignment="1">
      <alignment/>
    </xf>
    <xf numFmtId="49" fontId="39" fillId="0" borderId="118" xfId="0" applyNumberFormat="1" applyFont="1" applyBorder="1" applyAlignment="1">
      <alignment horizontal="center"/>
    </xf>
    <xf numFmtId="0" fontId="0" fillId="0" borderId="119" xfId="0" applyFont="1" applyBorder="1" applyAlignment="1">
      <alignment/>
    </xf>
    <xf numFmtId="4" fontId="39" fillId="6" borderId="28" xfId="0" applyNumberFormat="1" applyFont="1" applyFill="1" applyBorder="1" applyAlignment="1">
      <alignment/>
    </xf>
    <xf numFmtId="3" fontId="45" fillId="2" borderId="12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08" xfId="0" applyFont="1" applyFill="1" applyBorder="1" applyAlignment="1">
      <alignment wrapText="1"/>
    </xf>
    <xf numFmtId="49" fontId="50" fillId="0" borderId="121" xfId="0" applyNumberFormat="1" applyFont="1" applyBorder="1" applyAlignment="1">
      <alignment horizontal="center"/>
    </xf>
    <xf numFmtId="3" fontId="0" fillId="13" borderId="122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21" xfId="0" applyNumberFormat="1" applyFont="1" applyBorder="1" applyAlignment="1">
      <alignment horizontal="center"/>
    </xf>
    <xf numFmtId="3" fontId="0" fillId="13" borderId="122" xfId="0" applyNumberFormat="1" applyFont="1" applyFill="1" applyBorder="1" applyAlignment="1">
      <alignment horizontal="left"/>
    </xf>
    <xf numFmtId="3" fontId="0" fillId="0" borderId="100" xfId="0" applyNumberFormat="1" applyFont="1" applyBorder="1" applyAlignment="1">
      <alignment/>
    </xf>
    <xf numFmtId="0" fontId="43" fillId="6" borderId="45" xfId="0" applyFont="1" applyFill="1" applyBorder="1" applyAlignment="1">
      <alignment horizontal="left"/>
    </xf>
    <xf numFmtId="3" fontId="40" fillId="6" borderId="100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3" xfId="0" applyNumberFormat="1" applyFont="1" applyBorder="1" applyAlignment="1">
      <alignment horizontal="center"/>
    </xf>
    <xf numFmtId="0" fontId="51" fillId="0" borderId="122" xfId="0" applyFont="1" applyBorder="1" applyAlignment="1">
      <alignment horizontal="left"/>
    </xf>
    <xf numFmtId="3" fontId="46" fillId="0" borderId="100" xfId="0" applyNumberFormat="1" applyFont="1" applyBorder="1" applyAlignment="1">
      <alignment/>
    </xf>
    <xf numFmtId="0" fontId="51" fillId="0" borderId="123" xfId="0" applyFont="1" applyBorder="1" applyAlignment="1">
      <alignment horizontal="left"/>
    </xf>
    <xf numFmtId="0" fontId="51" fillId="6" borderId="45" xfId="0" applyFont="1" applyFill="1" applyBorder="1" applyAlignment="1">
      <alignment horizontal="left"/>
    </xf>
    <xf numFmtId="3" fontId="1" fillId="0" borderId="100" xfId="0" applyNumberFormat="1" applyFont="1" applyBorder="1" applyAlignment="1">
      <alignment/>
    </xf>
    <xf numFmtId="3" fontId="25" fillId="13" borderId="122" xfId="0" applyNumberFormat="1" applyFont="1" applyFill="1" applyBorder="1" applyAlignment="1">
      <alignment horizontal="left"/>
    </xf>
    <xf numFmtId="49" fontId="24" fillId="0" borderId="110" xfId="0" applyNumberFormat="1" applyFont="1" applyBorder="1" applyAlignment="1">
      <alignment horizontal="center"/>
    </xf>
    <xf numFmtId="0" fontId="32" fillId="0" borderId="122" xfId="0" applyFont="1" applyBorder="1" applyAlignment="1">
      <alignment horizontal="left"/>
    </xf>
    <xf numFmtId="3" fontId="1" fillId="0" borderId="102" xfId="0" applyNumberFormat="1" applyFont="1" applyBorder="1" applyAlignment="1">
      <alignment/>
    </xf>
    <xf numFmtId="0" fontId="32" fillId="0" borderId="111" xfId="0" applyFont="1" applyBorder="1" applyAlignment="1">
      <alignment horizontal="left"/>
    </xf>
    <xf numFmtId="3" fontId="0" fillId="0" borderId="102" xfId="0" applyNumberFormat="1" applyFont="1" applyBorder="1" applyAlignment="1">
      <alignment/>
    </xf>
    <xf numFmtId="3" fontId="34" fillId="0" borderId="102" xfId="0" applyNumberFormat="1" applyFont="1" applyBorder="1" applyAlignment="1">
      <alignment/>
    </xf>
    <xf numFmtId="3" fontId="24" fillId="0" borderId="102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3" fontId="25" fillId="13" borderId="122" xfId="0" applyNumberFormat="1" applyFont="1" applyFill="1" applyBorder="1" applyAlignment="1">
      <alignment horizontal="left"/>
    </xf>
    <xf numFmtId="3" fontId="0" fillId="13" borderId="123" xfId="0" applyNumberFormat="1" applyFont="1" applyFill="1" applyBorder="1" applyAlignment="1">
      <alignment horizontal="left"/>
    </xf>
    <xf numFmtId="3" fontId="26" fillId="13" borderId="122" xfId="0" applyNumberFormat="1" applyFont="1" applyFill="1" applyBorder="1" applyAlignment="1">
      <alignment horizontal="left"/>
    </xf>
    <xf numFmtId="3" fontId="24" fillId="0" borderId="100" xfId="0" applyNumberFormat="1" applyFont="1" applyBorder="1" applyAlignment="1">
      <alignment/>
    </xf>
    <xf numFmtId="49" fontId="43" fillId="13" borderId="113" xfId="0" applyNumberFormat="1" applyFont="1" applyFill="1" applyBorder="1" applyAlignment="1">
      <alignment horizontal="center"/>
    </xf>
    <xf numFmtId="3" fontId="1" fillId="13" borderId="10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0" borderId="102" xfId="0" applyNumberFormat="1" applyFont="1" applyBorder="1" applyAlignment="1">
      <alignment horizontal="right"/>
    </xf>
    <xf numFmtId="3" fontId="0" fillId="13" borderId="111" xfId="0" applyNumberFormat="1" applyFont="1" applyFill="1" applyBorder="1" applyAlignment="1">
      <alignment horizontal="left"/>
    </xf>
    <xf numFmtId="0" fontId="44" fillId="6" borderId="45" xfId="0" applyFont="1" applyFill="1" applyBorder="1" applyAlignment="1">
      <alignment horizontal="left"/>
    </xf>
    <xf numFmtId="0" fontId="0" fillId="0" borderId="111" xfId="0" applyFont="1" applyBorder="1" applyAlignment="1">
      <alignment horizontal="left"/>
    </xf>
    <xf numFmtId="49" fontId="45" fillId="0" borderId="113" xfId="0" applyNumberFormat="1" applyFont="1" applyBorder="1" applyAlignment="1">
      <alignment horizontal="center"/>
    </xf>
    <xf numFmtId="0" fontId="1" fillId="0" borderId="111" xfId="0" applyFont="1" applyBorder="1" applyAlignment="1">
      <alignment horizontal="left"/>
    </xf>
    <xf numFmtId="49" fontId="40" fillId="13" borderId="115" xfId="0" applyNumberFormat="1" applyFont="1" applyFill="1" applyBorder="1" applyAlignment="1">
      <alignment horizontal="center"/>
    </xf>
    <xf numFmtId="0" fontId="44" fillId="13" borderId="7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49" fontId="43" fillId="0" borderId="110" xfId="0" applyNumberFormat="1" applyFont="1" applyBorder="1" applyAlignment="1">
      <alignment horizontal="center"/>
    </xf>
    <xf numFmtId="0" fontId="44" fillId="13" borderId="45" xfId="0" applyFont="1" applyFill="1" applyBorder="1" applyAlignment="1">
      <alignment horizontal="left"/>
    </xf>
    <xf numFmtId="3" fontId="40" fillId="13" borderId="100" xfId="0" applyNumberFormat="1" applyFont="1" applyFill="1" applyBorder="1" applyAlignment="1">
      <alignment/>
    </xf>
    <xf numFmtId="3" fontId="51" fillId="0" borderId="100" xfId="0" applyNumberFormat="1" applyFont="1" applyBorder="1" applyAlignment="1">
      <alignment/>
    </xf>
    <xf numFmtId="3" fontId="51" fillId="0" borderId="102" xfId="0" applyNumberFormat="1" applyFont="1" applyBorder="1" applyAlignment="1">
      <alignment/>
    </xf>
    <xf numFmtId="0" fontId="44" fillId="0" borderId="111" xfId="0" applyFont="1" applyBorder="1" applyAlignment="1">
      <alignment horizontal="left"/>
    </xf>
    <xf numFmtId="3" fontId="1" fillId="13" borderId="111" xfId="0" applyNumberFormat="1" applyFont="1" applyFill="1" applyBorder="1" applyAlignment="1">
      <alignment horizontal="left"/>
    </xf>
    <xf numFmtId="3" fontId="34" fillId="0" borderId="102" xfId="0" applyNumberFormat="1" applyFont="1" applyBorder="1" applyAlignment="1">
      <alignment/>
    </xf>
    <xf numFmtId="49" fontId="43" fillId="0" borderId="116" xfId="0" applyNumberFormat="1" applyFont="1" applyBorder="1" applyAlignment="1">
      <alignment horizontal="center"/>
    </xf>
    <xf numFmtId="49" fontId="40" fillId="13" borderId="116" xfId="0" applyNumberFormat="1" applyFont="1" applyFill="1" applyBorder="1" applyAlignment="1">
      <alignment horizontal="center"/>
    </xf>
    <xf numFmtId="3" fontId="26" fillId="13" borderId="122" xfId="0" applyNumberFormat="1" applyFont="1" applyFill="1" applyBorder="1" applyAlignment="1">
      <alignment horizontal="left"/>
    </xf>
    <xf numFmtId="49" fontId="50" fillId="0" borderId="113" xfId="0" applyNumberFormat="1" applyFont="1" applyBorder="1" applyAlignment="1">
      <alignment horizontal="center"/>
    </xf>
    <xf numFmtId="49" fontId="24" fillId="0" borderId="115" xfId="0" applyNumberFormat="1" applyFont="1" applyBorder="1" applyAlignment="1">
      <alignment horizontal="center"/>
    </xf>
    <xf numFmtId="49" fontId="50" fillId="0" borderId="115" xfId="0" applyNumberFormat="1" applyFont="1" applyBorder="1" applyAlignment="1">
      <alignment horizontal="center"/>
    </xf>
    <xf numFmtId="49" fontId="24" fillId="0" borderId="116" xfId="0" applyNumberFormat="1" applyFont="1" applyBorder="1" applyAlignment="1">
      <alignment horizontal="center"/>
    </xf>
    <xf numFmtId="49" fontId="24" fillId="13" borderId="115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3" fontId="0" fillId="13" borderId="100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13" borderId="123" xfId="0" applyFont="1" applyFill="1" applyBorder="1" applyAlignment="1">
      <alignment horizontal="left"/>
    </xf>
    <xf numFmtId="49" fontId="40" fillId="13" borderId="20" xfId="0" applyNumberFormat="1" applyFont="1" applyFill="1" applyBorder="1" applyAlignment="1">
      <alignment horizontal="center"/>
    </xf>
    <xf numFmtId="49" fontId="39" fillId="6" borderId="118" xfId="0" applyNumberFormat="1" applyFont="1" applyFill="1" applyBorder="1" applyAlignment="1">
      <alignment horizontal="center"/>
    </xf>
    <xf numFmtId="49" fontId="39" fillId="6" borderId="124" xfId="0" applyNumberFormat="1" applyFont="1" applyFill="1" applyBorder="1" applyAlignment="1">
      <alignment horizontal="center"/>
    </xf>
    <xf numFmtId="3" fontId="53" fillId="6" borderId="28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0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08" xfId="0" applyFont="1" applyFill="1" applyBorder="1" applyAlignment="1">
      <alignment/>
    </xf>
    <xf numFmtId="49" fontId="24" fillId="6" borderId="108" xfId="0" applyNumberFormat="1" applyFont="1" applyFill="1" applyBorder="1" applyAlignment="1">
      <alignment horizontal="center"/>
    </xf>
    <xf numFmtId="49" fontId="29" fillId="6" borderId="108" xfId="0" applyNumberFormat="1" applyFont="1" applyFill="1" applyBorder="1" applyAlignment="1">
      <alignment horizontal="center"/>
    </xf>
    <xf numFmtId="49" fontId="0" fillId="13" borderId="71" xfId="48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0" xfId="0" applyNumberFormat="1" applyFont="1" applyFill="1" applyBorder="1" applyAlignment="1">
      <alignment horizontal="left"/>
    </xf>
    <xf numFmtId="3" fontId="0" fillId="13" borderId="113" xfId="0" applyNumberFormat="1" applyFont="1" applyFill="1" applyBorder="1" applyAlignment="1">
      <alignment horizontal="left"/>
    </xf>
    <xf numFmtId="0" fontId="0" fillId="13" borderId="11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49" fontId="0" fillId="13" borderId="90" xfId="48" applyNumberFormat="1" applyFont="1" applyFill="1" applyBorder="1" applyAlignment="1" applyProtection="1">
      <alignment horizontal="center"/>
      <protection/>
    </xf>
    <xf numFmtId="0" fontId="24" fillId="6" borderId="28" xfId="0" applyFont="1" applyFill="1" applyBorder="1" applyAlignment="1">
      <alignment/>
    </xf>
    <xf numFmtId="49" fontId="29" fillId="6" borderId="124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2" xfId="0" applyFont="1" applyFill="1" applyBorder="1" applyAlignment="1">
      <alignment/>
    </xf>
    <xf numFmtId="49" fontId="24" fillId="6" borderId="125" xfId="0" applyNumberFormat="1" applyFont="1" applyFill="1" applyBorder="1" applyAlignment="1">
      <alignment horizontal="center"/>
    </xf>
    <xf numFmtId="0" fontId="24" fillId="6" borderId="109" xfId="0" applyFont="1" applyFill="1" applyBorder="1" applyAlignment="1">
      <alignment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8" xfId="0" applyNumberFormat="1" applyFont="1" applyBorder="1" applyAlignment="1">
      <alignment horizontal="center"/>
    </xf>
    <xf numFmtId="0" fontId="0" fillId="13" borderId="123" xfId="0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124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13" borderId="70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49" fontId="0" fillId="13" borderId="84" xfId="48" applyNumberFormat="1" applyFont="1" applyFill="1" applyBorder="1" applyAlignment="1" applyProtection="1">
      <alignment horizontal="center"/>
      <protection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49" fontId="0" fillId="13" borderId="135" xfId="48" applyNumberFormat="1" applyFont="1" applyFill="1" applyBorder="1" applyAlignment="1" applyProtection="1">
      <alignment horizontal="center"/>
      <protection/>
    </xf>
    <xf numFmtId="0" fontId="0" fillId="13" borderId="12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6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28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7" xfId="48" applyNumberFormat="1" applyFont="1" applyFill="1" applyBorder="1" applyAlignment="1" applyProtection="1">
      <alignment horizontal="center"/>
      <protection/>
    </xf>
    <xf numFmtId="0" fontId="0" fillId="13" borderId="138" xfId="0" applyFont="1" applyFill="1" applyBorder="1" applyAlignment="1">
      <alignment/>
    </xf>
    <xf numFmtId="49" fontId="0" fillId="13" borderId="127" xfId="48" applyNumberFormat="1" applyFont="1" applyFill="1" applyBorder="1" applyAlignment="1" applyProtection="1">
      <alignment horizontal="center"/>
      <protection/>
    </xf>
    <xf numFmtId="49" fontId="0" fillId="13" borderId="68" xfId="48" applyNumberFormat="1" applyFont="1" applyFill="1" applyBorder="1" applyAlignment="1" applyProtection="1">
      <alignment horizontal="center"/>
      <protection/>
    </xf>
    <xf numFmtId="0" fontId="25" fillId="0" borderId="117" xfId="0" applyFont="1" applyBorder="1" applyAlignment="1">
      <alignment/>
    </xf>
    <xf numFmtId="0" fontId="0" fillId="13" borderId="136" xfId="0" applyFont="1" applyFill="1" applyBorder="1" applyAlignment="1">
      <alignment/>
    </xf>
    <xf numFmtId="9" fontId="25" fillId="0" borderId="117" xfId="48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0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8" xfId="0" applyFont="1" applyFill="1" applyBorder="1" applyAlignment="1">
      <alignment/>
    </xf>
    <xf numFmtId="3" fontId="25" fillId="0" borderId="136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23" xfId="48" applyFont="1" applyFill="1" applyBorder="1" applyAlignment="1" applyProtection="1">
      <alignment/>
      <protection/>
    </xf>
    <xf numFmtId="0" fontId="0" fillId="13" borderId="121" xfId="0" applyFont="1" applyFill="1" applyBorder="1" applyAlignment="1">
      <alignment/>
    </xf>
    <xf numFmtId="3" fontId="25" fillId="0" borderId="123" xfId="0" applyNumberFormat="1" applyFont="1" applyFill="1" applyBorder="1" applyAlignment="1" applyProtection="1">
      <alignment/>
      <protection/>
    </xf>
    <xf numFmtId="0" fontId="25" fillId="13" borderId="117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1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7" xfId="48" applyFont="1" applyFill="1" applyBorder="1" applyAlignment="1" applyProtection="1">
      <alignment/>
      <protection/>
    </xf>
    <xf numFmtId="0" fontId="44" fillId="13" borderId="110" xfId="0" applyFont="1" applyFill="1" applyBorder="1" applyAlignment="1">
      <alignment/>
    </xf>
    <xf numFmtId="0" fontId="44" fillId="13" borderId="113" xfId="0" applyFont="1" applyFill="1" applyBorder="1" applyAlignment="1">
      <alignment/>
    </xf>
    <xf numFmtId="0" fontId="50" fillId="6" borderId="28" xfId="0" applyFont="1" applyFill="1" applyBorder="1" applyAlignment="1">
      <alignment/>
    </xf>
    <xf numFmtId="0" fontId="0" fillId="6" borderId="124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7" xfId="0" applyNumberFormat="1" applyFont="1" applyFill="1" applyBorder="1" applyAlignment="1" applyProtection="1">
      <alignment/>
      <protection/>
    </xf>
    <xf numFmtId="0" fontId="24" fillId="6" borderId="118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 applyProtection="1">
      <alignment/>
      <protection/>
    </xf>
    <xf numFmtId="0" fontId="24" fillId="6" borderId="29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9" xfId="0" applyFont="1" applyFill="1" applyBorder="1" applyAlignment="1">
      <alignment/>
    </xf>
    <xf numFmtId="0" fontId="0" fillId="13" borderId="121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9" xfId="0" applyNumberFormat="1" applyFont="1" applyFill="1" applyBorder="1" applyAlignment="1">
      <alignment horizontal="center"/>
    </xf>
    <xf numFmtId="0" fontId="0" fillId="13" borderId="126" xfId="0" applyFont="1" applyFill="1" applyBorder="1" applyAlignment="1">
      <alignment/>
    </xf>
    <xf numFmtId="0" fontId="0" fillId="13" borderId="121" xfId="0" applyFont="1" applyFill="1" applyBorder="1" applyAlignment="1">
      <alignment/>
    </xf>
    <xf numFmtId="0" fontId="0" fillId="13" borderId="11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28" xfId="0" applyFont="1" applyBorder="1" applyAlignment="1">
      <alignment/>
    </xf>
    <xf numFmtId="0" fontId="25" fillId="0" borderId="14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28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08" xfId="0" applyFont="1" applyBorder="1" applyAlignment="1">
      <alignment/>
    </xf>
    <xf numFmtId="3" fontId="32" fillId="13" borderId="10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08" xfId="0" applyFont="1" applyBorder="1" applyAlignment="1">
      <alignment/>
    </xf>
    <xf numFmtId="0" fontId="0" fillId="13" borderId="110" xfId="0" applyFill="1" applyBorder="1" applyAlignment="1">
      <alignment/>
    </xf>
    <xf numFmtId="49" fontId="0" fillId="0" borderId="70" xfId="48" applyNumberFormat="1" applyFont="1" applyFill="1" applyBorder="1" applyAlignment="1" applyProtection="1">
      <alignment horizontal="center"/>
      <protection/>
    </xf>
    <xf numFmtId="0" fontId="0" fillId="0" borderId="112" xfId="0" applyFont="1" applyFill="1" applyBorder="1" applyAlignment="1">
      <alignment/>
    </xf>
    <xf numFmtId="0" fontId="0" fillId="13" borderId="117" xfId="0" applyFill="1" applyBorder="1" applyAlignment="1">
      <alignment/>
    </xf>
    <xf numFmtId="0" fontId="0" fillId="13" borderId="113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2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5" fillId="13" borderId="122" xfId="0" applyNumberFormat="1" applyFont="1" applyFill="1" applyBorder="1" applyAlignment="1">
      <alignment horizontal="left"/>
    </xf>
    <xf numFmtId="3" fontId="0" fillId="13" borderId="111" xfId="0" applyNumberFormat="1" applyFill="1" applyBorder="1" applyAlignment="1">
      <alignment horizontal="left"/>
    </xf>
    <xf numFmtId="3" fontId="25" fillId="13" borderId="122" xfId="0" applyNumberFormat="1" applyFont="1" applyFill="1" applyBorder="1" applyAlignment="1">
      <alignment horizontal="left" wrapText="1"/>
    </xf>
    <xf numFmtId="49" fontId="24" fillId="13" borderId="141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8" fillId="13" borderId="13" xfId="0" applyNumberFormat="1" applyFont="1" applyFill="1" applyBorder="1" applyAlignment="1">
      <alignment horizontal="center"/>
    </xf>
    <xf numFmtId="3" fontId="58" fillId="13" borderId="3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3" fontId="0" fillId="13" borderId="122" xfId="0" applyNumberFormat="1" applyFill="1" applyBorder="1" applyAlignment="1">
      <alignment horizontal="left"/>
    </xf>
    <xf numFmtId="3" fontId="0" fillId="13" borderId="42" xfId="0" applyNumberFormat="1" applyFill="1" applyBorder="1" applyAlignment="1">
      <alignment horizontal="left"/>
    </xf>
    <xf numFmtId="3" fontId="0" fillId="13" borderId="135" xfId="0" applyNumberFormat="1" applyFill="1" applyBorder="1" applyAlignment="1">
      <alignment horizontal="left"/>
    </xf>
    <xf numFmtId="3" fontId="0" fillId="13" borderId="123" xfId="0" applyNumberFormat="1" applyFill="1" applyBorder="1" applyAlignment="1">
      <alignment horizontal="left"/>
    </xf>
    <xf numFmtId="3" fontId="0" fillId="13" borderId="142" xfId="0" applyNumberFormat="1" applyFill="1" applyBorder="1" applyAlignment="1">
      <alignment horizontal="left"/>
    </xf>
    <xf numFmtId="49" fontId="50" fillId="0" borderId="113" xfId="0" applyNumberFormat="1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22" xfId="0" applyNumberFormat="1" applyFont="1" applyFill="1" applyBorder="1" applyAlignment="1">
      <alignment horizontal="left"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13" borderId="135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0" fontId="0" fillId="13" borderId="113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36" xfId="0" applyNumberFormat="1" applyFont="1" applyFill="1" applyBorder="1" applyAlignment="1" applyProtection="1">
      <alignment/>
      <protection/>
    </xf>
    <xf numFmtId="49" fontId="0" fillId="0" borderId="13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0" fillId="13" borderId="144" xfId="0" applyFont="1" applyFill="1" applyBorder="1" applyAlignment="1">
      <alignment/>
    </xf>
    <xf numFmtId="49" fontId="0" fillId="13" borderId="145" xfId="0" applyNumberFormat="1" applyFont="1" applyFill="1" applyBorder="1" applyAlignment="1">
      <alignment horizontal="center"/>
    </xf>
    <xf numFmtId="49" fontId="0" fillId="0" borderId="14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24" fillId="13" borderId="146" xfId="0" applyFont="1" applyFill="1" applyBorder="1" applyAlignment="1">
      <alignment/>
    </xf>
    <xf numFmtId="3" fontId="24" fillId="13" borderId="146" xfId="0" applyNumberFormat="1" applyFont="1" applyFill="1" applyBorder="1" applyAlignment="1">
      <alignment horizontal="center"/>
    </xf>
    <xf numFmtId="0" fontId="0" fillId="13" borderId="146" xfId="0" applyFont="1" applyFill="1" applyBorder="1" applyAlignment="1">
      <alignment/>
    </xf>
    <xf numFmtId="49" fontId="0" fillId="0" borderId="68" xfId="48" applyNumberFormat="1" applyFont="1" applyFill="1" applyBorder="1" applyAlignment="1" applyProtection="1">
      <alignment horizontal="center"/>
      <protection/>
    </xf>
    <xf numFmtId="0" fontId="34" fillId="0" borderId="108" xfId="0" applyFont="1" applyBorder="1" applyAlignment="1">
      <alignment horizontal="left"/>
    </xf>
    <xf numFmtId="3" fontId="58" fillId="0" borderId="109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49" fontId="0" fillId="0" borderId="42" xfId="48" applyNumberFormat="1" applyFont="1" applyFill="1" applyBorder="1" applyAlignment="1" applyProtection="1">
      <alignment horizontal="center"/>
      <protection/>
    </xf>
    <xf numFmtId="49" fontId="0" fillId="0" borderId="42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49" fontId="0" fillId="0" borderId="134" xfId="0" applyNumberFormat="1" applyFont="1" applyBorder="1" applyAlignment="1">
      <alignment horizontal="center"/>
    </xf>
    <xf numFmtId="0" fontId="0" fillId="13" borderId="147" xfId="0" applyFont="1" applyFill="1" applyBorder="1" applyAlignment="1">
      <alignment/>
    </xf>
    <xf numFmtId="49" fontId="0" fillId="0" borderId="148" xfId="0" applyNumberFormat="1" applyFont="1" applyBorder="1" applyAlignment="1">
      <alignment horizontal="center"/>
    </xf>
    <xf numFmtId="0" fontId="0" fillId="13" borderId="149" xfId="0" applyFont="1" applyFill="1" applyBorder="1" applyAlignment="1">
      <alignment/>
    </xf>
    <xf numFmtId="49" fontId="0" fillId="6" borderId="28" xfId="0" applyNumberFormat="1" applyFont="1" applyFill="1" applyBorder="1" applyAlignment="1">
      <alignment horizontal="center"/>
    </xf>
    <xf numFmtId="49" fontId="0" fillId="6" borderId="150" xfId="0" applyNumberFormat="1" applyFont="1" applyFill="1" applyBorder="1" applyAlignment="1">
      <alignment horizontal="center"/>
    </xf>
    <xf numFmtId="0" fontId="40" fillId="0" borderId="30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13" borderId="152" xfId="0" applyNumberFormat="1" applyFont="1" applyFill="1" applyBorder="1" applyAlignment="1">
      <alignment horizontal="center"/>
    </xf>
    <xf numFmtId="49" fontId="0" fillId="13" borderId="153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55" xfId="0" applyNumberFormat="1" applyFont="1" applyFill="1" applyBorder="1" applyAlignment="1">
      <alignment horizontal="center"/>
    </xf>
    <xf numFmtId="49" fontId="0" fillId="0" borderId="155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0" xfId="0" applyNumberFormat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0" fontId="34" fillId="13" borderId="21" xfId="0" applyFont="1" applyFill="1" applyBorder="1" applyAlignment="1">
      <alignment/>
    </xf>
    <xf numFmtId="3" fontId="0" fillId="13" borderId="6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57" fillId="0" borderId="21" xfId="0" applyFont="1" applyBorder="1" applyAlignment="1">
      <alignment/>
    </xf>
    <xf numFmtId="0" fontId="25" fillId="13" borderId="123" xfId="0" applyFont="1" applyFill="1" applyBorder="1" applyAlignment="1">
      <alignment/>
    </xf>
    <xf numFmtId="0" fontId="25" fillId="13" borderId="140" xfId="0" applyFont="1" applyFill="1" applyBorder="1" applyAlignment="1">
      <alignment/>
    </xf>
    <xf numFmtId="49" fontId="0" fillId="0" borderId="154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2" xfId="0" applyFill="1" applyBorder="1" applyAlignment="1">
      <alignment/>
    </xf>
    <xf numFmtId="3" fontId="36" fillId="6" borderId="156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3" fontId="0" fillId="0" borderId="123" xfId="0" applyNumberFormat="1" applyFont="1" applyFill="1" applyBorder="1" applyAlignment="1" applyProtection="1">
      <alignment/>
      <protection/>
    </xf>
    <xf numFmtId="0" fontId="24" fillId="6" borderId="92" xfId="0" applyFont="1" applyFill="1" applyBorder="1" applyAlignment="1">
      <alignment horizontal="center"/>
    </xf>
    <xf numFmtId="49" fontId="24" fillId="6" borderId="109" xfId="0" applyNumberFormat="1" applyFont="1" applyFill="1" applyBorder="1" applyAlignment="1">
      <alignment horizontal="center"/>
    </xf>
    <xf numFmtId="3" fontId="24" fillId="6" borderId="124" xfId="0" applyNumberFormat="1" applyFont="1" applyFill="1" applyBorder="1" applyAlignment="1">
      <alignment horizontal="center"/>
    </xf>
    <xf numFmtId="3" fontId="24" fillId="6" borderId="124" xfId="36" applyNumberFormat="1" applyFont="1" applyFill="1" applyBorder="1" applyAlignment="1" applyProtection="1">
      <alignment horizontal="center"/>
      <protection/>
    </xf>
    <xf numFmtId="49" fontId="0" fillId="13" borderId="137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49" fontId="0" fillId="13" borderId="71" xfId="0" applyNumberFormat="1" applyFont="1" applyFill="1" applyBorder="1" applyAlignment="1">
      <alignment horizontal="center"/>
    </xf>
    <xf numFmtId="49" fontId="0" fillId="13" borderId="157" xfId="0" applyNumberFormat="1" applyFont="1" applyFill="1" applyBorder="1" applyAlignment="1">
      <alignment horizontal="center"/>
    </xf>
    <xf numFmtId="49" fontId="0" fillId="13" borderId="127" xfId="0" applyNumberFormat="1" applyFont="1" applyFill="1" applyBorder="1" applyAlignment="1">
      <alignment horizontal="center"/>
    </xf>
    <xf numFmtId="49" fontId="0" fillId="13" borderId="68" xfId="0" applyNumberFormat="1" applyFill="1" applyBorder="1" applyAlignment="1">
      <alignment horizontal="center"/>
    </xf>
    <xf numFmtId="49" fontId="0" fillId="13" borderId="71" xfId="0" applyNumberFormat="1" applyFill="1" applyBorder="1" applyAlignment="1">
      <alignment horizontal="center"/>
    </xf>
    <xf numFmtId="49" fontId="0" fillId="6" borderId="158" xfId="0" applyNumberFormat="1" applyFont="1" applyFill="1" applyBorder="1" applyAlignment="1">
      <alignment horizontal="center"/>
    </xf>
    <xf numFmtId="3" fontId="39" fillId="6" borderId="124" xfId="0" applyNumberFormat="1" applyFont="1" applyFill="1" applyBorder="1" applyAlignment="1">
      <alignment horizontal="center"/>
    </xf>
    <xf numFmtId="3" fontId="39" fillId="12" borderId="159" xfId="0" applyNumberFormat="1" applyFont="1" applyFill="1" applyBorder="1" applyAlignment="1">
      <alignment horizontal="center"/>
    </xf>
    <xf numFmtId="3" fontId="58" fillId="13" borderId="92" xfId="0" applyNumberFormat="1" applyFont="1" applyFill="1" applyBorder="1" applyAlignment="1">
      <alignment horizontal="center"/>
    </xf>
    <xf numFmtId="3" fontId="39" fillId="12" borderId="124" xfId="0" applyNumberFormat="1" applyFont="1" applyFill="1" applyBorder="1" applyAlignment="1">
      <alignment horizontal="center"/>
    </xf>
    <xf numFmtId="3" fontId="58" fillId="13" borderId="109" xfId="0" applyNumberFormat="1" applyFont="1" applyFill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39" fillId="19" borderId="124" xfId="0" applyNumberFormat="1" applyFont="1" applyFill="1" applyBorder="1" applyAlignment="1">
      <alignment horizontal="center"/>
    </xf>
    <xf numFmtId="0" fontId="29" fillId="18" borderId="160" xfId="0" applyFont="1" applyFill="1" applyBorder="1" applyAlignment="1" applyProtection="1">
      <alignment/>
      <protection/>
    </xf>
    <xf numFmtId="3" fontId="0" fillId="13" borderId="45" xfId="0" applyNumberFormat="1" applyFill="1" applyBorder="1" applyAlignment="1">
      <alignment horizontal="left"/>
    </xf>
    <xf numFmtId="3" fontId="0" fillId="0" borderId="100" xfId="0" applyNumberFormat="1" applyFont="1" applyFill="1" applyBorder="1" applyAlignment="1">
      <alignment/>
    </xf>
    <xf numFmtId="0" fontId="0" fillId="0" borderId="113" xfId="0" applyFont="1" applyFill="1" applyBorder="1" applyAlignment="1">
      <alignment/>
    </xf>
    <xf numFmtId="49" fontId="0" fillId="0" borderId="114" xfId="0" applyNumberFormat="1" applyBorder="1" applyAlignment="1">
      <alignment horizontal="left"/>
    </xf>
    <xf numFmtId="3" fontId="0" fillId="13" borderId="114" xfId="0" applyNumberFormat="1" applyFont="1" applyFill="1" applyBorder="1" applyAlignment="1">
      <alignment horizontal="left"/>
    </xf>
    <xf numFmtId="3" fontId="0" fillId="13" borderId="123" xfId="0" applyNumberFormat="1" applyFont="1" applyFill="1" applyBorder="1" applyAlignment="1">
      <alignment horizontal="left"/>
    </xf>
    <xf numFmtId="49" fontId="45" fillId="0" borderId="115" xfId="0" applyNumberFormat="1" applyFont="1" applyBorder="1" applyAlignment="1">
      <alignment horizontal="center"/>
    </xf>
    <xf numFmtId="0" fontId="0" fillId="0" borderId="123" xfId="0" applyFont="1" applyBorder="1" applyAlignment="1">
      <alignment/>
    </xf>
    <xf numFmtId="0" fontId="0" fillId="0" borderId="117" xfId="0" applyFont="1" applyBorder="1" applyAlignment="1">
      <alignment/>
    </xf>
    <xf numFmtId="3" fontId="0" fillId="13" borderId="111" xfId="0" applyNumberFormat="1" applyFont="1" applyFill="1" applyBorder="1" applyAlignment="1">
      <alignment horizontal="left"/>
    </xf>
    <xf numFmtId="3" fontId="0" fillId="20" borderId="117" xfId="0" applyNumberFormat="1" applyFont="1" applyFill="1" applyBorder="1" applyAlignment="1">
      <alignment horizontal="right"/>
    </xf>
    <xf numFmtId="3" fontId="0" fillId="21" borderId="117" xfId="0" applyNumberFormat="1" applyFont="1" applyFill="1" applyBorder="1" applyAlignment="1">
      <alignment horizontal="right"/>
    </xf>
    <xf numFmtId="49" fontId="0" fillId="21" borderId="117" xfId="0" applyNumberFormat="1" applyFont="1" applyFill="1" applyBorder="1" applyAlignment="1">
      <alignment horizontal="right"/>
    </xf>
    <xf numFmtId="49" fontId="0" fillId="22" borderId="117" xfId="0" applyNumberFormat="1" applyFont="1" applyFill="1" applyBorder="1" applyAlignment="1">
      <alignment horizontal="right"/>
    </xf>
    <xf numFmtId="3" fontId="0" fillId="22" borderId="117" xfId="0" applyNumberFormat="1" applyFont="1" applyFill="1" applyBorder="1" applyAlignment="1">
      <alignment horizontal="right"/>
    </xf>
    <xf numFmtId="3" fontId="24" fillId="21" borderId="117" xfId="0" applyNumberFormat="1" applyFont="1" applyFill="1" applyBorder="1" applyAlignment="1">
      <alignment horizontal="right"/>
    </xf>
    <xf numFmtId="3" fontId="24" fillId="23" borderId="20" xfId="1" applyNumberFormat="1" applyFont="1" applyFill="1" applyBorder="1" applyAlignment="1" applyProtection="1">
      <alignment/>
      <protection/>
    </xf>
    <xf numFmtId="3" fontId="0" fillId="0" borderId="161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62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/>
    </xf>
    <xf numFmtId="3" fontId="0" fillId="0" borderId="162" xfId="0" applyNumberFormat="1" applyFont="1" applyFill="1" applyBorder="1" applyAlignment="1" applyProtection="1">
      <alignment/>
      <protection locked="0"/>
    </xf>
    <xf numFmtId="3" fontId="0" fillId="0" borderId="163" xfId="0" applyNumberFormat="1" applyFont="1" applyFill="1" applyBorder="1" applyAlignment="1" applyProtection="1">
      <alignment/>
      <protection locked="0"/>
    </xf>
    <xf numFmtId="3" fontId="0" fillId="0" borderId="164" xfId="0" applyNumberFormat="1" applyFont="1" applyFill="1" applyBorder="1" applyAlignment="1" applyProtection="1">
      <alignment/>
      <protection locked="0"/>
    </xf>
    <xf numFmtId="3" fontId="0" fillId="0" borderId="162" xfId="4" applyNumberFormat="1" applyFont="1" applyFill="1" applyBorder="1" applyAlignment="1" applyProtection="1">
      <alignment/>
      <protection/>
    </xf>
    <xf numFmtId="3" fontId="0" fillId="0" borderId="161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99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19" fillId="6" borderId="65" xfId="1" applyNumberFormat="1" applyFont="1" applyFill="1" applyBorder="1" applyAlignment="1" applyProtection="1">
      <alignment/>
      <protection/>
    </xf>
    <xf numFmtId="3" fontId="0" fillId="23" borderId="46" xfId="1" applyNumberFormat="1" applyFont="1" applyFill="1" applyBorder="1" applyAlignment="1" applyProtection="1">
      <alignment/>
      <protection/>
    </xf>
    <xf numFmtId="3" fontId="21" fillId="0" borderId="101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65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65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09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3" borderId="166" xfId="4" applyNumberFormat="1" applyFont="1" applyFill="1" applyBorder="1" applyAlignment="1" applyProtection="1">
      <alignment/>
      <protection/>
    </xf>
    <xf numFmtId="3" fontId="0" fillId="23" borderId="47" xfId="1" applyNumberFormat="1" applyFont="1" applyFill="1" applyBorder="1" applyAlignment="1" applyProtection="1">
      <alignment/>
      <protection/>
    </xf>
    <xf numFmtId="3" fontId="0" fillId="23" borderId="51" xfId="0" applyNumberFormat="1" applyFont="1" applyFill="1" applyBorder="1" applyAlignment="1" applyProtection="1">
      <alignment/>
      <protection/>
    </xf>
    <xf numFmtId="3" fontId="0" fillId="23" borderId="43" xfId="1" applyNumberFormat="1" applyFont="1" applyFill="1" applyBorder="1" applyAlignment="1" applyProtection="1">
      <alignment/>
      <protection/>
    </xf>
    <xf numFmtId="3" fontId="0" fillId="23" borderId="51" xfId="1" applyNumberFormat="1" applyFont="1" applyFill="1" applyBorder="1" applyAlignment="1" applyProtection="1">
      <alignment/>
      <protection/>
    </xf>
    <xf numFmtId="3" fontId="0" fillId="23" borderId="44" xfId="1" applyNumberFormat="1" applyFont="1" applyFill="1" applyBorder="1" applyAlignment="1" applyProtection="1">
      <alignment/>
      <protection/>
    </xf>
    <xf numFmtId="3" fontId="0" fillId="23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3" borderId="20" xfId="1" applyNumberFormat="1" applyFont="1" applyFill="1" applyBorder="1" applyAlignment="1" applyProtection="1">
      <alignment/>
      <protection/>
    </xf>
    <xf numFmtId="3" fontId="0" fillId="23" borderId="167" xfId="1" applyNumberFormat="1" applyFont="1" applyFill="1" applyBorder="1" applyAlignment="1" applyProtection="1">
      <alignment/>
      <protection/>
    </xf>
    <xf numFmtId="3" fontId="0" fillId="24" borderId="168" xfId="1" applyNumberFormat="1" applyFont="1" applyFill="1" applyBorder="1" applyAlignment="1" applyProtection="1">
      <alignment/>
      <protection/>
    </xf>
    <xf numFmtId="3" fontId="0" fillId="23" borderId="168" xfId="1" applyNumberFormat="1" applyFont="1" applyFill="1" applyBorder="1" applyAlignment="1" applyProtection="1">
      <alignment/>
      <protection/>
    </xf>
    <xf numFmtId="3" fontId="0" fillId="23" borderId="73" xfId="1" applyNumberFormat="1" applyFont="1" applyFill="1" applyBorder="1" applyAlignment="1" applyProtection="1">
      <alignment/>
      <protection/>
    </xf>
    <xf numFmtId="3" fontId="0" fillId="23" borderId="169" xfId="1" applyNumberFormat="1" applyFont="1" applyFill="1" applyBorder="1" applyAlignment="1" applyProtection="1">
      <alignment/>
      <protection/>
    </xf>
    <xf numFmtId="3" fontId="0" fillId="23" borderId="41" xfId="1" applyNumberFormat="1" applyFont="1" applyFill="1" applyBorder="1" applyAlignment="1" applyProtection="1">
      <alignment/>
      <protection/>
    </xf>
    <xf numFmtId="3" fontId="0" fillId="23" borderId="170" xfId="1" applyNumberFormat="1" applyFont="1" applyFill="1" applyBorder="1" applyAlignment="1" applyProtection="1">
      <alignment/>
      <protection/>
    </xf>
    <xf numFmtId="49" fontId="0" fillId="13" borderId="134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35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0" fillId="23" borderId="65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71" xfId="0" applyNumberFormat="1" applyFont="1" applyFill="1" applyBorder="1" applyAlignment="1" applyProtection="1">
      <alignment horizontal="left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164" fontId="37" fillId="13" borderId="156" xfId="34" applyFont="1" applyFill="1" applyBorder="1" applyAlignment="1" applyProtection="1">
      <alignment/>
      <protection/>
    </xf>
    <xf numFmtId="0" fontId="37" fillId="13" borderId="101" xfId="1" applyNumberFormat="1" applyFont="1" applyFill="1" applyBorder="1" applyAlignment="1" applyProtection="1">
      <alignment/>
      <protection/>
    </xf>
    <xf numFmtId="3" fontId="0" fillId="0" borderId="172" xfId="0" applyNumberFormat="1" applyFont="1" applyFill="1" applyBorder="1" applyAlignment="1" applyProtection="1">
      <alignment/>
      <protection/>
    </xf>
    <xf numFmtId="3" fontId="0" fillId="23" borderId="101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6" xfId="0" applyNumberFormat="1" applyFont="1" applyFill="1" applyBorder="1" applyAlignment="1" applyProtection="1">
      <alignment horizontal="left"/>
      <protection/>
    </xf>
    <xf numFmtId="3" fontId="0" fillId="13" borderId="172" xfId="1" applyNumberFormat="1" applyFont="1" applyFill="1" applyBorder="1" applyAlignment="1" applyProtection="1">
      <alignment/>
      <protection/>
    </xf>
    <xf numFmtId="0" fontId="0" fillId="0" borderId="108" xfId="0" applyFont="1" applyBorder="1" applyAlignment="1">
      <alignment/>
    </xf>
    <xf numFmtId="3" fontId="0" fillId="0" borderId="102" xfId="0" applyNumberFormat="1" applyFont="1" applyFill="1" applyBorder="1" applyAlignment="1">
      <alignment/>
    </xf>
    <xf numFmtId="3" fontId="0" fillId="21" borderId="138" xfId="0" applyNumberFormat="1" applyFont="1" applyFill="1" applyBorder="1" applyAlignment="1">
      <alignment horizontal="right"/>
    </xf>
    <xf numFmtId="3" fontId="0" fillId="21" borderId="112" xfId="0" applyNumberFormat="1" applyFont="1" applyFill="1" applyBorder="1" applyAlignment="1">
      <alignment horizontal="right"/>
    </xf>
    <xf numFmtId="3" fontId="0" fillId="6" borderId="117" xfId="0" applyNumberFormat="1" applyFont="1" applyFill="1" applyBorder="1" applyAlignment="1">
      <alignment horizontal="right"/>
    </xf>
    <xf numFmtId="3" fontId="0" fillId="25" borderId="117" xfId="0" applyNumberFormat="1" applyFont="1" applyFill="1" applyBorder="1" applyAlignment="1">
      <alignment horizontal="right"/>
    </xf>
    <xf numFmtId="3" fontId="24" fillId="25" borderId="117" xfId="0" applyNumberFormat="1" applyFont="1" applyFill="1" applyBorder="1" applyAlignment="1">
      <alignment horizontal="right"/>
    </xf>
    <xf numFmtId="0" fontId="0" fillId="20" borderId="13" xfId="0" applyFont="1" applyFill="1" applyBorder="1" applyAlignment="1">
      <alignment horizontal="right"/>
    </xf>
    <xf numFmtId="3" fontId="24" fillId="25" borderId="13" xfId="0" applyNumberFormat="1" applyFont="1" applyFill="1" applyBorder="1" applyAlignment="1">
      <alignment horizontal="right"/>
    </xf>
    <xf numFmtId="3" fontId="0" fillId="25" borderId="117" xfId="0" applyNumberFormat="1" applyFont="1" applyFill="1" applyBorder="1" applyAlignment="1">
      <alignment horizontal="right"/>
    </xf>
    <xf numFmtId="3" fontId="0" fillId="25" borderId="117" xfId="0" applyNumberFormat="1" applyFill="1" applyBorder="1" applyAlignment="1">
      <alignment horizontal="right"/>
    </xf>
    <xf numFmtId="3" fontId="24" fillId="26" borderId="124" xfId="0" applyNumberFormat="1" applyFont="1" applyFill="1" applyBorder="1" applyAlignment="1">
      <alignment/>
    </xf>
    <xf numFmtId="49" fontId="0" fillId="0" borderId="173" xfId="0" applyNumberFormat="1" applyFont="1" applyBorder="1" applyAlignment="1">
      <alignment horizontal="center"/>
    </xf>
    <xf numFmtId="0" fontId="0" fillId="0" borderId="174" xfId="0" applyFont="1" applyBorder="1" applyAlignment="1">
      <alignment/>
    </xf>
    <xf numFmtId="0" fontId="0" fillId="0" borderId="100" xfId="0" applyFont="1" applyBorder="1" applyAlignment="1">
      <alignment/>
    </xf>
    <xf numFmtId="0" fontId="24" fillId="6" borderId="14" xfId="0" applyFont="1" applyFill="1" applyBorder="1" applyAlignment="1">
      <alignment horizontal="center"/>
    </xf>
    <xf numFmtId="3" fontId="1" fillId="13" borderId="70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30" xfId="0" applyNumberFormat="1" applyFont="1" applyBorder="1" applyAlignment="1">
      <alignment horizontal="center"/>
    </xf>
    <xf numFmtId="3" fontId="0" fillId="13" borderId="121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center"/>
    </xf>
    <xf numFmtId="0" fontId="0" fillId="13" borderId="175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5" xfId="0" applyNumberFormat="1" applyFont="1" applyFill="1" applyBorder="1" applyAlignment="1">
      <alignment horizontal="center"/>
    </xf>
    <xf numFmtId="0" fontId="24" fillId="6" borderId="176" xfId="0" applyFont="1" applyFill="1" applyBorder="1" applyAlignment="1">
      <alignment/>
    </xf>
    <xf numFmtId="0" fontId="24" fillId="6" borderId="150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30" xfId="0" applyFont="1" applyFill="1" applyBorder="1" applyAlignment="1">
      <alignment/>
    </xf>
    <xf numFmtId="4" fontId="42" fillId="0" borderId="21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4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24" fillId="6" borderId="28" xfId="0" applyNumberFormat="1" applyFont="1" applyFill="1" applyBorder="1" applyAlignment="1">
      <alignment horizontal="center"/>
    </xf>
    <xf numFmtId="0" fontId="0" fillId="6" borderId="28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2" xfId="0" applyFill="1" applyBorder="1" applyAlignment="1">
      <alignment/>
    </xf>
    <xf numFmtId="0" fontId="24" fillId="18" borderId="177" xfId="0" applyFont="1" applyFill="1" applyBorder="1" applyAlignment="1" applyProtection="1">
      <alignment/>
      <protection/>
    </xf>
    <xf numFmtId="0" fontId="29" fillId="18" borderId="150" xfId="0" applyFont="1" applyFill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center"/>
      <protection/>
    </xf>
    <xf numFmtId="9" fontId="24" fillId="18" borderId="28" xfId="48" applyFont="1" applyFill="1" applyBorder="1" applyAlignment="1" applyProtection="1">
      <alignment horizontal="center"/>
      <protection/>
    </xf>
    <xf numFmtId="9" fontId="0" fillId="0" borderId="28" xfId="48" applyFill="1" applyBorder="1" applyAlignment="1" applyProtection="1">
      <alignment horizontal="center"/>
      <protection/>
    </xf>
    <xf numFmtId="9" fontId="0" fillId="0" borderId="28" xfId="48" applyBorder="1" applyAlignment="1">
      <alignment horizontal="center"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9" fontId="0" fillId="6" borderId="28" xfId="48" applyFill="1" applyBorder="1" applyAlignment="1" applyProtection="1">
      <alignment horizontal="center"/>
      <protection/>
    </xf>
    <xf numFmtId="9" fontId="0" fillId="13" borderId="28" xfId="48" applyFill="1" applyBorder="1" applyAlignment="1" applyProtection="1">
      <alignment horizontal="center"/>
      <protection/>
    </xf>
    <xf numFmtId="9" fontId="0" fillId="23" borderId="12" xfId="48" applyFill="1" applyBorder="1" applyAlignment="1" applyProtection="1">
      <alignment horizontal="center"/>
      <protection/>
    </xf>
    <xf numFmtId="3" fontId="0" fillId="23" borderId="12" xfId="4" applyNumberFormat="1" applyFont="1" applyFill="1" applyBorder="1" applyAlignment="1" applyProtection="1">
      <alignment/>
      <protection/>
    </xf>
    <xf numFmtId="3" fontId="26" fillId="0" borderId="66" xfId="4" applyNumberFormat="1" applyFont="1" applyFill="1" applyBorder="1" applyAlignment="1" applyProtection="1">
      <alignment/>
      <protection/>
    </xf>
    <xf numFmtId="3" fontId="26" fillId="0" borderId="178" xfId="4" applyNumberFormat="1" applyFont="1" applyFill="1" applyBorder="1" applyAlignment="1" applyProtection="1">
      <alignment/>
      <protection/>
    </xf>
    <xf numFmtId="3" fontId="26" fillId="0" borderId="42" xfId="4" applyNumberFormat="1" applyFont="1" applyFill="1" applyBorder="1" applyAlignment="1" applyProtection="1">
      <alignment/>
      <protection/>
    </xf>
    <xf numFmtId="3" fontId="26" fillId="0" borderId="123" xfId="4" applyNumberFormat="1" applyFont="1" applyFill="1" applyBorder="1" applyAlignment="1" applyProtection="1">
      <alignment/>
      <protection/>
    </xf>
    <xf numFmtId="3" fontId="26" fillId="0" borderId="84" xfId="4" applyNumberFormat="1" applyFont="1" applyFill="1" applyBorder="1" applyAlignment="1" applyProtection="1">
      <alignment/>
      <protection/>
    </xf>
    <xf numFmtId="3" fontId="26" fillId="0" borderId="140" xfId="4" applyNumberFormat="1" applyFont="1" applyFill="1" applyBorder="1" applyAlignment="1" applyProtection="1">
      <alignment/>
      <protection/>
    </xf>
    <xf numFmtId="9" fontId="24" fillId="18" borderId="150" xfId="48" applyFont="1" applyFill="1" applyBorder="1" applyAlignment="1" applyProtection="1">
      <alignment horizontal="right"/>
      <protection/>
    </xf>
    <xf numFmtId="9" fontId="24" fillId="18" borderId="133" xfId="48" applyFont="1" applyFill="1" applyBorder="1" applyAlignment="1" applyProtection="1">
      <alignment horizontal="right"/>
      <protection/>
    </xf>
    <xf numFmtId="9" fontId="24" fillId="18" borderId="120" xfId="48" applyFont="1" applyFill="1" applyBorder="1" applyAlignment="1" applyProtection="1">
      <alignment horizontal="right"/>
      <protection/>
    </xf>
    <xf numFmtId="0" fontId="29" fillId="18" borderId="118" xfId="0" applyFont="1" applyFill="1" applyBorder="1" applyAlignment="1" applyProtection="1">
      <alignment/>
      <protection/>
    </xf>
    <xf numFmtId="3" fontId="24" fillId="0" borderId="108" xfId="4" applyNumberFormat="1" applyFont="1" applyFill="1" applyBorder="1" applyAlignment="1" applyProtection="1">
      <alignment horizontal="center"/>
      <protection/>
    </xf>
    <xf numFmtId="3" fontId="24" fillId="0" borderId="108" xfId="4" applyNumberFormat="1" applyFont="1" applyFill="1" applyBorder="1" applyAlignment="1" applyProtection="1">
      <alignment/>
      <protection/>
    </xf>
    <xf numFmtId="0" fontId="24" fillId="18" borderId="28" xfId="0" applyFont="1" applyFill="1" applyBorder="1" applyAlignment="1" applyProtection="1">
      <alignment/>
      <protection/>
    </xf>
    <xf numFmtId="3" fontId="24" fillId="13" borderId="28" xfId="2" applyNumberFormat="1" applyFont="1" applyFill="1" applyBorder="1" applyAlignment="1" applyProtection="1">
      <alignment horizontal="center"/>
      <protection/>
    </xf>
    <xf numFmtId="9" fontId="24" fillId="18" borderId="28" xfId="48" applyFont="1" applyFill="1" applyBorder="1" applyAlignment="1" applyProtection="1">
      <alignment horizontal="right"/>
      <protection/>
    </xf>
    <xf numFmtId="9" fontId="0" fillId="18" borderId="28" xfId="48" applyFont="1" applyFill="1" applyBorder="1" applyAlignment="1" applyProtection="1">
      <alignment horizontal="right"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24" fillId="13" borderId="28" xfId="4" applyNumberFormat="1" applyFont="1" applyFill="1" applyBorder="1" applyAlignment="1" applyProtection="1">
      <alignment/>
      <protection/>
    </xf>
    <xf numFmtId="3" fontId="0" fillId="18" borderId="28" xfId="0" applyNumberFormat="1" applyFont="1" applyFill="1" applyBorder="1" applyAlignment="1" applyProtection="1">
      <alignment/>
      <protection/>
    </xf>
    <xf numFmtId="3" fontId="24" fillId="18" borderId="28" xfId="0" applyNumberFormat="1" applyFont="1" applyFill="1" applyBorder="1" applyAlignment="1" applyProtection="1">
      <alignment/>
      <protection/>
    </xf>
    <xf numFmtId="0" fontId="29" fillId="18" borderId="28" xfId="0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4" borderId="21" xfId="4" applyNumberFormat="1" applyFont="1" applyFill="1" applyBorder="1" applyAlignment="1" applyProtection="1">
      <alignment/>
      <protection/>
    </xf>
    <xf numFmtId="3" fontId="24" fillId="13" borderId="21" xfId="4" applyNumberFormat="1" applyFont="1" applyFill="1" applyBorder="1" applyAlignment="1" applyProtection="1">
      <alignment/>
      <protection/>
    </xf>
    <xf numFmtId="9" fontId="0" fillId="18" borderId="133" xfId="48" applyFont="1" applyFill="1" applyBorder="1" applyAlignment="1" applyProtection="1">
      <alignment horizontal="right"/>
      <protection/>
    </xf>
    <xf numFmtId="9" fontId="26" fillId="0" borderId="66" xfId="48" applyFont="1" applyFill="1" applyBorder="1" applyAlignment="1" applyProtection="1">
      <alignment horizontal="center"/>
      <protection/>
    </xf>
    <xf numFmtId="9" fontId="26" fillId="0" borderId="42" xfId="48" applyFont="1" applyFill="1" applyBorder="1" applyAlignment="1" applyProtection="1">
      <alignment horizontal="center"/>
      <protection/>
    </xf>
    <xf numFmtId="9" fontId="26" fillId="0" borderId="84" xfId="48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49" fontId="33" fillId="18" borderId="179" xfId="2" applyNumberFormat="1" applyFont="1" applyFill="1" applyBorder="1" applyAlignment="1" applyProtection="1">
      <alignment horizontal="center"/>
      <protection/>
    </xf>
    <xf numFmtId="0" fontId="20" fillId="13" borderId="118" xfId="0" applyFont="1" applyFill="1" applyBorder="1" applyAlignment="1" applyProtection="1">
      <alignment/>
      <protection/>
    </xf>
    <xf numFmtId="0" fontId="19" fillId="0" borderId="177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9" fontId="0" fillId="13" borderId="100" xfId="48" applyFill="1" applyBorder="1" applyAlignment="1" applyProtection="1">
      <alignment horizontal="center"/>
      <protection/>
    </xf>
    <xf numFmtId="9" fontId="0" fillId="13" borderId="106" xfId="48" applyFill="1" applyBorder="1" applyAlignment="1" applyProtection="1">
      <alignment horizontal="center"/>
      <protection/>
    </xf>
    <xf numFmtId="9" fontId="0" fillId="13" borderId="99" xfId="48" applyFill="1" applyBorder="1" applyAlignment="1" applyProtection="1">
      <alignment horizontal="center"/>
      <protection/>
    </xf>
    <xf numFmtId="9" fontId="0" fillId="6" borderId="98" xfId="48" applyFill="1" applyBorder="1" applyAlignment="1" applyProtection="1">
      <alignment horizontal="center"/>
      <protection/>
    </xf>
    <xf numFmtId="9" fontId="0" fillId="13" borderId="102" xfId="48" applyFill="1" applyBorder="1" applyAlignment="1" applyProtection="1">
      <alignment horizontal="center"/>
      <protection/>
    </xf>
    <xf numFmtId="9" fontId="0" fillId="6" borderId="101" xfId="48" applyFill="1" applyBorder="1" applyAlignment="1" applyProtection="1">
      <alignment horizontal="center"/>
      <protection/>
    </xf>
    <xf numFmtId="9" fontId="0" fillId="0" borderId="101" xfId="48" applyFill="1" applyBorder="1" applyAlignment="1" applyProtection="1">
      <alignment horizontal="center"/>
      <protection/>
    </xf>
    <xf numFmtId="9" fontId="0" fillId="13" borderId="101" xfId="48" applyFill="1" applyBorder="1" applyAlignment="1" applyProtection="1">
      <alignment horizontal="center"/>
      <protection/>
    </xf>
    <xf numFmtId="3" fontId="32" fillId="13" borderId="118" xfId="0" applyNumberFormat="1" applyFont="1" applyFill="1" applyBorder="1" applyAlignment="1" applyProtection="1">
      <alignment/>
      <protection/>
    </xf>
    <xf numFmtId="3" fontId="19" fillId="13" borderId="118" xfId="2" applyNumberFormat="1" applyFont="1" applyFill="1" applyBorder="1" applyAlignment="1" applyProtection="1">
      <alignment/>
      <protection/>
    </xf>
    <xf numFmtId="3" fontId="31" fillId="0" borderId="118" xfId="0" applyNumberFormat="1" applyFont="1" applyFill="1" applyBorder="1" applyAlignment="1" applyProtection="1">
      <alignment/>
      <protection/>
    </xf>
    <xf numFmtId="0" fontId="19" fillId="0" borderId="180" xfId="0" applyFont="1" applyBorder="1" applyAlignment="1">
      <alignment/>
    </xf>
    <xf numFmtId="0" fontId="19" fillId="0" borderId="181" xfId="0" applyFont="1" applyBorder="1" applyAlignment="1">
      <alignment horizontal="center"/>
    </xf>
    <xf numFmtId="0" fontId="19" fillId="0" borderId="182" xfId="0" applyFont="1" applyBorder="1" applyAlignment="1">
      <alignment horizontal="center"/>
    </xf>
    <xf numFmtId="0" fontId="0" fillId="0" borderId="182" xfId="0" applyFont="1" applyBorder="1" applyAlignment="1">
      <alignment/>
    </xf>
    <xf numFmtId="9" fontId="19" fillId="0" borderId="0" xfId="48" applyFont="1" applyFill="1" applyAlignment="1" applyProtection="1">
      <alignment horizontal="center"/>
      <protection/>
    </xf>
    <xf numFmtId="9" fontId="24" fillId="6" borderId="28" xfId="48" applyFont="1" applyFill="1" applyBorder="1" applyAlignment="1" applyProtection="1">
      <alignment horizontal="center"/>
      <protection/>
    </xf>
    <xf numFmtId="9" fontId="0" fillId="13" borderId="21" xfId="48" applyFill="1" applyBorder="1" applyAlignment="1" applyProtection="1">
      <alignment horizontal="center"/>
      <protection/>
    </xf>
    <xf numFmtId="9" fontId="0" fillId="13" borderId="108" xfId="48" applyFill="1" applyBorder="1" applyAlignment="1" applyProtection="1">
      <alignment horizontal="center"/>
      <protection/>
    </xf>
    <xf numFmtId="9" fontId="24" fillId="27" borderId="28" xfId="48" applyFont="1" applyFill="1" applyBorder="1" applyAlignment="1" applyProtection="1">
      <alignment horizontal="center"/>
      <protection/>
    </xf>
    <xf numFmtId="9" fontId="24" fillId="25" borderId="28" xfId="48" applyFont="1" applyFill="1" applyBorder="1" applyAlignment="1" applyProtection="1">
      <alignment horizontal="center"/>
      <protection/>
    </xf>
    <xf numFmtId="9" fontId="24" fillId="12" borderId="107" xfId="48" applyFont="1" applyFill="1" applyBorder="1" applyAlignment="1" applyProtection="1">
      <alignment horizontal="center"/>
      <protection/>
    </xf>
    <xf numFmtId="9" fontId="24" fillId="6" borderId="183" xfId="48" applyFont="1" applyFill="1" applyBorder="1" applyAlignment="1" applyProtection="1">
      <alignment horizontal="center"/>
      <protection/>
    </xf>
    <xf numFmtId="9" fontId="24" fillId="6" borderId="98" xfId="48" applyFont="1" applyFill="1" applyBorder="1" applyAlignment="1" applyProtection="1">
      <alignment horizontal="center"/>
      <protection/>
    </xf>
    <xf numFmtId="9" fontId="24" fillId="6" borderId="101" xfId="48" applyFont="1" applyFill="1" applyBorder="1" applyAlignment="1" applyProtection="1">
      <alignment horizontal="center"/>
      <protection/>
    </xf>
    <xf numFmtId="0" fontId="42" fillId="0" borderId="21" xfId="0" applyFont="1" applyBorder="1" applyAlignment="1">
      <alignment/>
    </xf>
    <xf numFmtId="9" fontId="42" fillId="0" borderId="102" xfId="48" applyFont="1" applyFill="1" applyBorder="1" applyAlignment="1" applyProtection="1">
      <alignment/>
      <protection/>
    </xf>
    <xf numFmtId="9" fontId="25" fillId="0" borderId="102" xfId="48" applyFont="1" applyFill="1" applyBorder="1" applyAlignment="1" applyProtection="1">
      <alignment/>
      <protection/>
    </xf>
    <xf numFmtId="0" fontId="44" fillId="6" borderId="100" xfId="0" applyFont="1" applyFill="1" applyBorder="1" applyAlignment="1">
      <alignment/>
    </xf>
    <xf numFmtId="0" fontId="0" fillId="0" borderId="102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9" fontId="0" fillId="13" borderId="134" xfId="48" applyFill="1" applyBorder="1" applyAlignment="1">
      <alignment horizontal="center"/>
    </xf>
    <xf numFmtId="9" fontId="0" fillId="13" borderId="42" xfId="48" applyFill="1" applyBorder="1" applyAlignment="1">
      <alignment horizontal="center"/>
    </xf>
    <xf numFmtId="9" fontId="0" fillId="13" borderId="84" xfId="48" applyFill="1" applyBorder="1" applyAlignment="1">
      <alignment horizontal="center"/>
    </xf>
    <xf numFmtId="3" fontId="34" fillId="13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56" fillId="13" borderId="0" xfId="0" applyFont="1" applyFill="1" applyBorder="1" applyAlignment="1">
      <alignment horizontal="center"/>
    </xf>
    <xf numFmtId="49" fontId="56" fillId="13" borderId="0" xfId="0" applyNumberFormat="1" applyFont="1" applyFill="1" applyBorder="1" applyAlignment="1">
      <alignment horizontal="center"/>
    </xf>
    <xf numFmtId="3" fontId="56" fillId="13" borderId="11" xfId="0" applyNumberFormat="1" applyFont="1" applyFill="1" applyBorder="1" applyAlignment="1">
      <alignment horizontal="center"/>
    </xf>
    <xf numFmtId="9" fontId="0" fillId="13" borderId="42" xfId="48" applyFill="1" applyBorder="1" applyAlignment="1" applyProtection="1">
      <alignment horizontal="center"/>
      <protection/>
    </xf>
    <xf numFmtId="9" fontId="0" fillId="13" borderId="84" xfId="48" applyFill="1" applyBorder="1" applyAlignment="1" applyProtection="1">
      <alignment horizontal="center"/>
      <protection/>
    </xf>
    <xf numFmtId="9" fontId="0" fillId="13" borderId="134" xfId="48" applyFill="1" applyBorder="1" applyAlignment="1" applyProtection="1">
      <alignment horizontal="center"/>
      <protection/>
    </xf>
    <xf numFmtId="3" fontId="0" fillId="0" borderId="134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13" borderId="184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185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 horizontal="center"/>
    </xf>
    <xf numFmtId="0" fontId="0" fillId="13" borderId="145" xfId="0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13" borderId="135" xfId="0" applyNumberFormat="1" applyFont="1" applyFill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>
      <alignment horizontal="center"/>
    </xf>
    <xf numFmtId="3" fontId="0" fillId="13" borderId="125" xfId="0" applyNumberFormat="1" applyFont="1" applyFill="1" applyBorder="1" applyAlignment="1">
      <alignment horizontal="center"/>
    </xf>
    <xf numFmtId="3" fontId="0" fillId="13" borderId="186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0" borderId="29" xfId="4" applyNumberFormat="1" applyFont="1" applyFill="1" applyBorder="1" applyAlignment="1" applyProtection="1">
      <alignment/>
      <protection/>
    </xf>
    <xf numFmtId="3" fontId="24" fillId="0" borderId="109" xfId="0" applyNumberFormat="1" applyFont="1" applyFill="1" applyBorder="1" applyAlignment="1" applyProtection="1">
      <alignment/>
      <protection/>
    </xf>
    <xf numFmtId="3" fontId="24" fillId="13" borderId="124" xfId="4" applyNumberFormat="1" applyFont="1" applyFill="1" applyBorder="1" applyAlignment="1" applyProtection="1">
      <alignment/>
      <protection/>
    </xf>
    <xf numFmtId="3" fontId="24" fillId="18" borderId="150" xfId="4" applyNumberFormat="1" applyFont="1" applyFill="1" applyBorder="1" applyAlignment="1" applyProtection="1">
      <alignment horizontal="right"/>
      <protection/>
    </xf>
    <xf numFmtId="3" fontId="0" fillId="18" borderId="133" xfId="0" applyNumberFormat="1" applyFont="1" applyFill="1" applyBorder="1" applyAlignment="1" applyProtection="1">
      <alignment horizontal="right"/>
      <protection/>
    </xf>
    <xf numFmtId="3" fontId="0" fillId="18" borderId="119" xfId="0" applyNumberFormat="1" applyFont="1" applyFill="1" applyBorder="1" applyAlignment="1" applyProtection="1">
      <alignment horizontal="right"/>
      <protection/>
    </xf>
    <xf numFmtId="0" fontId="0" fillId="18" borderId="133" xfId="4" applyNumberFormat="1" applyFont="1" applyFill="1" applyBorder="1" applyAlignment="1" applyProtection="1">
      <alignment horizontal="right"/>
      <protection/>
    </xf>
    <xf numFmtId="0" fontId="0" fillId="18" borderId="129" xfId="0" applyFont="1" applyFill="1" applyBorder="1" applyAlignment="1" applyProtection="1">
      <alignment horizontal="right"/>
      <protection/>
    </xf>
    <xf numFmtId="0" fontId="24" fillId="18" borderId="133" xfId="0" applyFont="1" applyFill="1" applyBorder="1" applyAlignment="1" applyProtection="1">
      <alignment horizontal="right"/>
      <protection/>
    </xf>
    <xf numFmtId="0" fontId="0" fillId="18" borderId="133" xfId="0" applyFont="1" applyFill="1" applyBorder="1" applyAlignment="1" applyProtection="1">
      <alignment horizontal="right"/>
      <protection/>
    </xf>
    <xf numFmtId="3" fontId="0" fillId="18" borderId="187" xfId="0" applyNumberFormat="1" applyFont="1" applyFill="1" applyBorder="1" applyAlignment="1" applyProtection="1">
      <alignment horizontal="right"/>
      <protection/>
    </xf>
    <xf numFmtId="0" fontId="24" fillId="18" borderId="188" xfId="0" applyFont="1" applyFill="1" applyBorder="1" applyAlignment="1" applyProtection="1">
      <alignment horizontal="right"/>
      <protection/>
    </xf>
    <xf numFmtId="0" fontId="24" fillId="18" borderId="129" xfId="4" applyNumberFormat="1" applyFont="1" applyFill="1" applyBorder="1" applyAlignment="1" applyProtection="1">
      <alignment horizontal="right"/>
      <protection/>
    </xf>
    <xf numFmtId="1" fontId="0" fillId="18" borderId="133" xfId="0" applyNumberFormat="1" applyFont="1" applyFill="1" applyBorder="1" applyAlignment="1" applyProtection="1">
      <alignment horizontal="right"/>
      <protection/>
    </xf>
    <xf numFmtId="3" fontId="24" fillId="18" borderId="133" xfId="0" applyNumberFormat="1" applyFont="1" applyFill="1" applyBorder="1" applyAlignment="1" applyProtection="1">
      <alignment horizontal="right"/>
      <protection/>
    </xf>
    <xf numFmtId="1" fontId="0" fillId="18" borderId="119" xfId="0" applyNumberFormat="1" applyFont="1" applyFill="1" applyBorder="1" applyAlignment="1" applyProtection="1">
      <alignment horizontal="right"/>
      <protection/>
    </xf>
    <xf numFmtId="0" fontId="0" fillId="18" borderId="119" xfId="4" applyNumberFormat="1" applyFont="1" applyFill="1" applyBorder="1" applyAlignment="1" applyProtection="1">
      <alignment horizontal="right"/>
      <protection/>
    </xf>
    <xf numFmtId="0" fontId="0" fillId="18" borderId="119" xfId="0" applyFont="1" applyFill="1" applyBorder="1" applyAlignment="1" applyProtection="1">
      <alignment horizontal="right"/>
      <protection/>
    </xf>
    <xf numFmtId="3" fontId="0" fillId="18" borderId="133" xfId="4" applyNumberFormat="1" applyFont="1" applyFill="1" applyBorder="1" applyAlignment="1" applyProtection="1">
      <alignment horizontal="right"/>
      <protection/>
    </xf>
    <xf numFmtId="3" fontId="24" fillId="18" borderId="133" xfId="4" applyNumberFormat="1" applyFont="1" applyFill="1" applyBorder="1" applyAlignment="1" applyProtection="1">
      <alignment horizontal="right"/>
      <protection/>
    </xf>
    <xf numFmtId="3" fontId="0" fillId="18" borderId="119" xfId="4" applyNumberFormat="1" applyFont="1" applyFill="1" applyBorder="1" applyAlignment="1" applyProtection="1">
      <alignment horizontal="right"/>
      <protection/>
    </xf>
    <xf numFmtId="3" fontId="24" fillId="18" borderId="119" xfId="0" applyNumberFormat="1" applyFont="1" applyFill="1" applyBorder="1" applyAlignment="1" applyProtection="1">
      <alignment horizontal="right"/>
      <protection/>
    </xf>
    <xf numFmtId="3" fontId="24" fillId="18" borderId="129" xfId="0" applyNumberFormat="1" applyFont="1" applyFill="1" applyBorder="1" applyAlignment="1" applyProtection="1">
      <alignment horizontal="right"/>
      <protection/>
    </xf>
    <xf numFmtId="3" fontId="24" fillId="18" borderId="120" xfId="0" applyNumberFormat="1" applyFont="1" applyFill="1" applyBorder="1" applyAlignment="1" applyProtection="1">
      <alignment horizontal="right"/>
      <protection/>
    </xf>
    <xf numFmtId="3" fontId="34" fillId="0" borderId="21" xfId="0" applyNumberFormat="1" applyFont="1" applyBorder="1" applyAlignment="1">
      <alignment horizontal="center"/>
    </xf>
    <xf numFmtId="3" fontId="58" fillId="13" borderId="2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9" fontId="0" fillId="13" borderId="70" xfId="48" applyFill="1" applyBorder="1" applyAlignment="1" applyProtection="1">
      <alignment horizontal="center"/>
      <protection/>
    </xf>
    <xf numFmtId="9" fontId="24" fillId="6" borderId="150" xfId="48" applyFont="1" applyFill="1" applyBorder="1" applyAlignment="1" applyProtection="1">
      <alignment horizontal="center"/>
      <protection/>
    </xf>
    <xf numFmtId="3" fontId="34" fillId="13" borderId="11" xfId="0" applyNumberFormat="1" applyFont="1" applyFill="1" applyBorder="1" applyAlignment="1">
      <alignment horizontal="center"/>
    </xf>
    <xf numFmtId="3" fontId="34" fillId="13" borderId="77" xfId="0" applyNumberFormat="1" applyFont="1" applyFill="1" applyBorder="1" applyAlignment="1">
      <alignment horizontal="center"/>
    </xf>
    <xf numFmtId="3" fontId="34" fillId="0" borderId="77" xfId="0" applyNumberFormat="1" applyFont="1" applyFill="1" applyBorder="1" applyAlignment="1">
      <alignment horizontal="center"/>
    </xf>
    <xf numFmtId="3" fontId="34" fillId="13" borderId="45" xfId="0" applyNumberFormat="1" applyFont="1" applyFill="1" applyBorder="1" applyAlignment="1">
      <alignment horizontal="center"/>
    </xf>
    <xf numFmtId="3" fontId="34" fillId="13" borderId="189" xfId="0" applyNumberFormat="1" applyFont="1" applyFill="1" applyBorder="1" applyAlignment="1">
      <alignment horizontal="center"/>
    </xf>
    <xf numFmtId="3" fontId="33" fillId="6" borderId="124" xfId="0" applyNumberFormat="1" applyFont="1" applyFill="1" applyBorder="1" applyAlignment="1">
      <alignment horizontal="center"/>
    </xf>
    <xf numFmtId="3" fontId="33" fillId="6" borderId="28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34" fillId="0" borderId="30" xfId="0" applyFont="1" applyBorder="1" applyAlignment="1">
      <alignment/>
    </xf>
    <xf numFmtId="0" fontId="24" fillId="6" borderId="10" xfId="0" applyFont="1" applyFill="1" applyBorder="1" applyAlignment="1">
      <alignment/>
    </xf>
    <xf numFmtId="0" fontId="33" fillId="6" borderId="12" xfId="0" applyFont="1" applyFill="1" applyBorder="1" applyAlignment="1">
      <alignment horizontal="center"/>
    </xf>
    <xf numFmtId="49" fontId="33" fillId="6" borderId="108" xfId="0" applyNumberFormat="1" applyFont="1" applyFill="1" applyBorder="1" applyAlignment="1">
      <alignment horizontal="center"/>
    </xf>
    <xf numFmtId="3" fontId="34" fillId="13" borderId="14" xfId="0" applyNumberFormat="1" applyFont="1" applyFill="1" applyBorder="1" applyAlignment="1">
      <alignment horizontal="center"/>
    </xf>
    <xf numFmtId="3" fontId="34" fillId="13" borderId="70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4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4" xfId="0" applyFont="1" applyFill="1" applyBorder="1" applyAlignment="1">
      <alignment/>
    </xf>
    <xf numFmtId="3" fontId="34" fillId="13" borderId="190" xfId="0" applyNumberFormat="1" applyFont="1" applyFill="1" applyBorder="1" applyAlignment="1">
      <alignment horizontal="center"/>
    </xf>
    <xf numFmtId="3" fontId="34" fillId="13" borderId="163" xfId="0" applyNumberFormat="1" applyFont="1" applyFill="1" applyBorder="1" applyAlignment="1">
      <alignment horizontal="center"/>
    </xf>
    <xf numFmtId="3" fontId="34" fillId="0" borderId="163" xfId="0" applyNumberFormat="1" applyFont="1" applyFill="1" applyBorder="1" applyAlignment="1">
      <alignment horizontal="center"/>
    </xf>
    <xf numFmtId="3" fontId="34" fillId="13" borderId="45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13" borderId="135" xfId="0" applyNumberFormat="1" applyFont="1" applyFill="1" applyBorder="1" applyAlignment="1">
      <alignment horizontal="center"/>
    </xf>
    <xf numFmtId="3" fontId="34" fillId="0" borderId="135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0" fontId="0" fillId="13" borderId="134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3" fontId="33" fillId="6" borderId="177" xfId="0" applyNumberFormat="1" applyFont="1" applyFill="1" applyBorder="1" applyAlignment="1">
      <alignment horizontal="center"/>
    </xf>
    <xf numFmtId="0" fontId="56" fillId="13" borderId="11" xfId="0" applyFont="1" applyFill="1" applyBorder="1" applyAlignment="1">
      <alignment horizontal="center"/>
    </xf>
    <xf numFmtId="49" fontId="56" fillId="13" borderId="3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/>
    </xf>
    <xf numFmtId="3" fontId="34" fillId="0" borderId="45" xfId="0" applyNumberFormat="1" applyFont="1" applyFill="1" applyBorder="1" applyAlignment="1">
      <alignment horizontal="center"/>
    </xf>
    <xf numFmtId="3" fontId="57" fillId="13" borderId="45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57" fillId="13" borderId="42" xfId="0" applyNumberFormat="1" applyFont="1" applyFill="1" applyBorder="1" applyAlignment="1">
      <alignment horizontal="center"/>
    </xf>
    <xf numFmtId="0" fontId="0" fillId="13" borderId="190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89" xfId="0" applyFont="1" applyFill="1" applyBorder="1" applyAlignment="1">
      <alignment/>
    </xf>
    <xf numFmtId="0" fontId="24" fillId="6" borderId="177" xfId="0" applyFont="1" applyFill="1" applyBorder="1" applyAlignment="1">
      <alignment/>
    </xf>
    <xf numFmtId="3" fontId="56" fillId="6" borderId="124" xfId="0" applyNumberFormat="1" applyFont="1" applyFill="1" applyBorder="1" applyAlignment="1">
      <alignment horizontal="center"/>
    </xf>
    <xf numFmtId="3" fontId="56" fillId="6" borderId="28" xfId="0" applyNumberFormat="1" applyFont="1" applyFill="1" applyBorder="1" applyAlignment="1">
      <alignment horizontal="center"/>
    </xf>
    <xf numFmtId="49" fontId="56" fillId="13" borderId="11" xfId="0" applyNumberFormat="1" applyFont="1" applyFill="1" applyBorder="1" applyAlignment="1">
      <alignment horizontal="center"/>
    </xf>
    <xf numFmtId="3" fontId="34" fillId="13" borderId="30" xfId="0" applyNumberFormat="1" applyFont="1" applyFill="1" applyBorder="1" applyAlignment="1">
      <alignment horizontal="center"/>
    </xf>
    <xf numFmtId="3" fontId="34" fillId="13" borderId="137" xfId="0" applyNumberFormat="1" applyFont="1" applyFill="1" applyBorder="1" applyAlignment="1">
      <alignment horizontal="center"/>
    </xf>
    <xf numFmtId="3" fontId="34" fillId="13" borderId="68" xfId="0" applyNumberFormat="1" applyFont="1" applyFill="1" applyBorder="1" applyAlignment="1">
      <alignment horizontal="center"/>
    </xf>
    <xf numFmtId="3" fontId="34" fillId="13" borderId="71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4" xfId="0" applyNumberFormat="1" applyFont="1" applyFill="1" applyBorder="1" applyAlignment="1">
      <alignment horizontal="left"/>
    </xf>
    <xf numFmtId="3" fontId="34" fillId="13" borderId="15" xfId="0" applyNumberFormat="1" applyFont="1" applyFill="1" applyBorder="1" applyAlignment="1">
      <alignment horizontal="center"/>
    </xf>
    <xf numFmtId="3" fontId="57" fillId="13" borderId="68" xfId="0" applyNumberFormat="1" applyFont="1" applyFill="1" applyBorder="1" applyAlignment="1">
      <alignment horizontal="center"/>
    </xf>
    <xf numFmtId="3" fontId="34" fillId="13" borderId="90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0" fontId="0" fillId="13" borderId="134" xfId="0" applyFill="1" applyBorder="1" applyAlignment="1">
      <alignment/>
    </xf>
    <xf numFmtId="0" fontId="0" fillId="13" borderId="135" xfId="0" applyFont="1" applyFill="1" applyBorder="1" applyAlignment="1">
      <alignment/>
    </xf>
    <xf numFmtId="0" fontId="0" fillId="13" borderId="70" xfId="0" applyFill="1" applyBorder="1" applyAlignment="1">
      <alignment/>
    </xf>
    <xf numFmtId="0" fontId="0" fillId="13" borderId="84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116" xfId="0" applyFill="1" applyBorder="1" applyAlignment="1">
      <alignment/>
    </xf>
    <xf numFmtId="49" fontId="0" fillId="13" borderId="70" xfId="0" applyNumberFormat="1" applyFill="1" applyBorder="1" applyAlignment="1">
      <alignment horizontal="center"/>
    </xf>
    <xf numFmtId="3" fontId="0" fillId="13" borderId="45" xfId="0" applyNumberFormat="1" applyFont="1" applyFill="1" applyBorder="1" applyAlignment="1">
      <alignment horizontal="center"/>
    </xf>
    <xf numFmtId="3" fontId="0" fillId="13" borderId="191" xfId="0" applyNumberFormat="1" applyFont="1" applyFill="1" applyBorder="1" applyAlignment="1">
      <alignment horizontal="center"/>
    </xf>
    <xf numFmtId="3" fontId="0" fillId="13" borderId="77" xfId="0" applyNumberFormat="1" applyFont="1" applyFill="1" applyBorder="1" applyAlignment="1">
      <alignment horizontal="center"/>
    </xf>
    <xf numFmtId="3" fontId="0" fillId="13" borderId="163" xfId="0" applyNumberFormat="1" applyFont="1" applyFill="1" applyBorder="1" applyAlignment="1">
      <alignment horizontal="center"/>
    </xf>
    <xf numFmtId="3" fontId="0" fillId="13" borderId="50" xfId="1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>
      <alignment horizontal="center"/>
    </xf>
    <xf numFmtId="3" fontId="33" fillId="13" borderId="0" xfId="0" applyNumberFormat="1" applyFont="1" applyFill="1" applyBorder="1" applyAlignment="1" applyProtection="1">
      <alignment/>
      <protection/>
    </xf>
    <xf numFmtId="3" fontId="57" fillId="0" borderId="68" xfId="0" applyNumberFormat="1" applyFont="1" applyFill="1" applyBorder="1" applyAlignment="1">
      <alignment horizontal="center"/>
    </xf>
    <xf numFmtId="9" fontId="0" fillId="0" borderId="42" xfId="48" applyFill="1" applyBorder="1" applyAlignment="1" applyProtection="1">
      <alignment horizontal="center"/>
      <protection/>
    </xf>
    <xf numFmtId="49" fontId="0" fillId="0" borderId="71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0" fillId="13" borderId="135" xfId="48" applyFill="1" applyBorder="1" applyAlignment="1" applyProtection="1">
      <alignment horizontal="center"/>
      <protection/>
    </xf>
    <xf numFmtId="9" fontId="25" fillId="0" borderId="112" xfId="48" applyFont="1" applyFill="1" applyBorder="1" applyAlignment="1" applyProtection="1">
      <alignment/>
      <protection/>
    </xf>
    <xf numFmtId="49" fontId="0" fillId="0" borderId="68" xfId="0" applyNumberFormat="1" applyBorder="1" applyAlignment="1">
      <alignment horizontal="center"/>
    </xf>
    <xf numFmtId="9" fontId="0" fillId="6" borderId="133" xfId="48" applyFont="1" applyFill="1" applyBorder="1" applyAlignment="1">
      <alignment horizontal="center"/>
    </xf>
    <xf numFmtId="9" fontId="0" fillId="6" borderId="133" xfId="48" applyFill="1" applyBorder="1" applyAlignment="1">
      <alignment horizontal="center"/>
    </xf>
    <xf numFmtId="0" fontId="33" fillId="6" borderId="10" xfId="0" applyFont="1" applyFill="1" applyBorder="1" applyAlignment="1">
      <alignment horizontal="center"/>
    </xf>
    <xf numFmtId="49" fontId="33" fillId="6" borderId="29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3" fontId="34" fillId="13" borderId="111" xfId="0" applyNumberFormat="1" applyFont="1" applyFill="1" applyBorder="1" applyAlignment="1">
      <alignment horizontal="center"/>
    </xf>
    <xf numFmtId="3" fontId="34" fillId="0" borderId="111" xfId="0" applyNumberFormat="1" applyFont="1" applyFill="1" applyBorder="1" applyAlignment="1">
      <alignment horizontal="center"/>
    </xf>
    <xf numFmtId="3" fontId="34" fillId="13" borderId="122" xfId="0" applyNumberFormat="1" applyFont="1" applyFill="1" applyBorder="1" applyAlignment="1">
      <alignment horizontal="center"/>
    </xf>
    <xf numFmtId="3" fontId="34" fillId="13" borderId="91" xfId="0" applyNumberFormat="1" applyFont="1" applyFill="1" applyBorder="1" applyAlignment="1">
      <alignment horizontal="center"/>
    </xf>
    <xf numFmtId="0" fontId="0" fillId="13" borderId="115" xfId="0" applyFill="1" applyBorder="1" applyAlignment="1">
      <alignment/>
    </xf>
    <xf numFmtId="0" fontId="26" fillId="13" borderId="114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5" fillId="0" borderId="123" xfId="0" applyFont="1" applyBorder="1" applyAlignment="1">
      <alignment/>
    </xf>
    <xf numFmtId="0" fontId="25" fillId="0" borderId="114" xfId="0" applyFont="1" applyBorder="1" applyAlignment="1">
      <alignment horizontal="left"/>
    </xf>
    <xf numFmtId="49" fontId="0" fillId="0" borderId="192" xfId="0" applyNumberFormat="1" applyFont="1" applyBorder="1" applyAlignment="1">
      <alignment horizontal="center"/>
    </xf>
    <xf numFmtId="3" fontId="0" fillId="13" borderId="193" xfId="0" applyNumberFormat="1" applyFont="1" applyFill="1" applyBorder="1" applyAlignment="1">
      <alignment horizontal="center"/>
    </xf>
    <xf numFmtId="3" fontId="0" fillId="13" borderId="24" xfId="0" applyNumberFormat="1" applyFont="1" applyFill="1" applyBorder="1" applyAlignment="1">
      <alignment horizontal="center"/>
    </xf>
    <xf numFmtId="3" fontId="0" fillId="13" borderId="194" xfId="0" applyNumberFormat="1" applyFont="1" applyFill="1" applyBorder="1" applyAlignment="1">
      <alignment horizontal="center"/>
    </xf>
    <xf numFmtId="3" fontId="0" fillId="13" borderId="195" xfId="0" applyNumberFormat="1" applyFont="1" applyFill="1" applyBorder="1" applyAlignment="1">
      <alignment horizontal="center"/>
    </xf>
    <xf numFmtId="3" fontId="0" fillId="13" borderId="122" xfId="0" applyNumberFormat="1" applyFont="1" applyFill="1" applyBorder="1" applyAlignment="1">
      <alignment horizontal="center"/>
    </xf>
    <xf numFmtId="3" fontId="0" fillId="13" borderId="122" xfId="0" applyNumberFormat="1" applyFont="1" applyFill="1" applyBorder="1" applyAlignment="1">
      <alignment horizontal="center"/>
    </xf>
    <xf numFmtId="3" fontId="0" fillId="13" borderId="111" xfId="0" applyNumberFormat="1" applyFont="1" applyFill="1" applyBorder="1" applyAlignment="1">
      <alignment horizontal="center"/>
    </xf>
    <xf numFmtId="3" fontId="0" fillId="13" borderId="142" xfId="0" applyNumberFormat="1" applyFont="1" applyFill="1" applyBorder="1" applyAlignment="1">
      <alignment horizontal="center"/>
    </xf>
    <xf numFmtId="3" fontId="0" fillId="13" borderId="91" xfId="0" applyNumberFormat="1" applyFont="1" applyFill="1" applyBorder="1" applyAlignment="1">
      <alignment horizontal="center"/>
    </xf>
    <xf numFmtId="3" fontId="34" fillId="24" borderId="45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3" fontId="34" fillId="24" borderId="70" xfId="0" applyNumberFormat="1" applyFont="1" applyFill="1" applyBorder="1" applyAlignment="1">
      <alignment horizontal="center"/>
    </xf>
    <xf numFmtId="3" fontId="34" fillId="24" borderId="71" xfId="0" applyNumberFormat="1" applyFont="1" applyFill="1" applyBorder="1" applyAlignment="1">
      <alignment horizontal="center"/>
    </xf>
    <xf numFmtId="0" fontId="25" fillId="24" borderId="117" xfId="0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0" fontId="0" fillId="13" borderId="196" xfId="0" applyFont="1" applyFill="1" applyBorder="1" applyAlignment="1">
      <alignment/>
    </xf>
    <xf numFmtId="0" fontId="34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0"/>
  <sheetViews>
    <sheetView zoomScale="90" zoomScaleNormal="90" zoomScalePageLayoutView="0" workbookViewId="0" topLeftCell="AU1">
      <pane xSplit="5" ySplit="7" topLeftCell="BU8" activePane="bottomRight" state="frozen"/>
      <selection pane="topLeft" activeCell="AU1" sqref="AU1"/>
      <selection pane="topRight" activeCell="AZ1" sqref="AZ1"/>
      <selection pane="bottomLeft" activeCell="AU8" sqref="AU8"/>
      <selection pane="bottomRight" activeCell="AU1" sqref="AU1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7.625" style="1" customWidth="1"/>
    <col min="4" max="4" width="11.625" style="1" customWidth="1"/>
    <col min="5" max="5" width="12.875" style="1" customWidth="1"/>
    <col min="6" max="6" width="1.00390625" style="1" customWidth="1"/>
    <col min="7" max="7" width="10.875" style="1" customWidth="1"/>
    <col min="8" max="12" width="10.75390625" style="1" customWidth="1"/>
    <col min="13" max="13" width="9.75390625" style="1" customWidth="1"/>
    <col min="14" max="14" width="10.00390625" style="1" customWidth="1"/>
    <col min="15" max="19" width="9.75390625" style="1" customWidth="1"/>
    <col min="20" max="24" width="10.75390625" style="1" customWidth="1"/>
    <col min="25" max="25" width="10.625" style="1" customWidth="1"/>
    <col min="26" max="29" width="9.75390625" style="1" customWidth="1"/>
    <col min="30" max="30" width="13.75390625" style="1" customWidth="1"/>
    <col min="31" max="32" width="9.75390625" style="1" customWidth="1"/>
    <col min="33" max="34" width="10.75390625" style="1" customWidth="1"/>
    <col min="35" max="35" width="9.75390625" style="1" customWidth="1"/>
    <col min="36" max="36" width="13.625" style="1" customWidth="1"/>
    <col min="37" max="37" width="10.75390625" style="1" customWidth="1"/>
    <col min="38" max="38" width="13.125" style="1" customWidth="1"/>
    <col min="39" max="39" width="10.625" style="1" customWidth="1"/>
    <col min="40" max="40" width="14.625" style="1" customWidth="1"/>
    <col min="41" max="41" width="10.75390625" style="1" customWidth="1"/>
    <col min="42" max="43" width="11.125" style="1" customWidth="1"/>
    <col min="44" max="44" width="13.875" style="1" customWidth="1"/>
    <col min="45" max="45" width="11.00390625" style="1" customWidth="1"/>
    <col min="46" max="46" width="100.125" style="1" customWidth="1"/>
    <col min="47" max="47" width="6.75390625" style="1" customWidth="1"/>
    <col min="48" max="48" width="36.75390625" style="1" customWidth="1"/>
    <col min="49" max="49" width="8.625" style="1" customWidth="1"/>
    <col min="50" max="50" width="12.375" style="1" customWidth="1"/>
    <col min="51" max="51" width="11.375" style="1" customWidth="1"/>
    <col min="52" max="52" width="1.625" style="1" customWidth="1"/>
    <col min="53" max="53" width="10.75390625" style="1" customWidth="1"/>
    <col min="54" max="60" width="9.75390625" style="1" customWidth="1"/>
    <col min="61" max="61" width="10.75390625" style="1" customWidth="1"/>
    <col min="62" max="62" width="8.75390625" style="1" customWidth="1"/>
    <col min="63" max="63" width="10.75390625" style="1" customWidth="1"/>
    <col min="64" max="64" width="8.75390625" style="1" customWidth="1"/>
    <col min="65" max="65" width="11.75390625" style="1" customWidth="1"/>
    <col min="66" max="66" width="8.75390625" style="1" customWidth="1"/>
    <col min="67" max="68" width="10.75390625" style="1" customWidth="1"/>
    <col min="69" max="70" width="8.75390625" style="1" customWidth="1"/>
    <col min="71" max="72" width="11.75390625" style="1" customWidth="1"/>
    <col min="73" max="74" width="8.75390625" style="1" customWidth="1"/>
    <col min="75" max="75" width="12.75390625" style="1" customWidth="1"/>
    <col min="76" max="77" width="8.75390625" style="1" customWidth="1"/>
    <col min="78" max="78" width="11.75390625" style="1" customWidth="1"/>
    <col min="79" max="79" width="10.75390625" style="1" customWidth="1"/>
    <col min="80" max="80" width="8.75390625" style="1" customWidth="1"/>
    <col min="81" max="82" width="10.75390625" style="1" customWidth="1"/>
    <col min="83" max="83" width="11.75390625" style="1" customWidth="1"/>
    <col min="84" max="87" width="8.75390625" style="1" customWidth="1"/>
    <col min="88" max="88" width="12.75390625" style="1" customWidth="1"/>
    <col min="89" max="89" width="10.75390625" style="1" customWidth="1"/>
    <col min="90" max="90" width="9.75390625" style="1" customWidth="1"/>
    <col min="91" max="91" width="9.00390625" style="1" customWidth="1"/>
    <col min="92" max="92" width="13.75390625" style="1" customWidth="1"/>
    <col min="93" max="93" width="15.75390625" style="1" customWidth="1"/>
    <col min="94" max="94" width="13.75390625" style="1" customWidth="1"/>
    <col min="95" max="97" width="11.75390625" style="1" customWidth="1"/>
    <col min="98" max="98" width="8.75390625" style="1" customWidth="1"/>
    <col min="99" max="99" width="21.00390625" style="1" customWidth="1"/>
    <col min="100" max="100" width="10.75390625" style="1" customWidth="1"/>
    <col min="101" max="101" width="12.75390625" style="1" customWidth="1"/>
    <col min="102" max="102" width="15.75390625" style="1" customWidth="1"/>
    <col min="103" max="105" width="10.75390625" style="1" customWidth="1"/>
    <col min="106" max="106" width="11.75390625" style="1" customWidth="1"/>
    <col min="107" max="107" width="10.75390625" style="1" customWidth="1"/>
    <col min="108" max="108" width="11.75390625" style="1" customWidth="1"/>
    <col min="109" max="16384" width="9.00390625" style="1" customWidth="1"/>
  </cols>
  <sheetData>
    <row r="1" spans="1:108" ht="15.75" customHeight="1" thickBot="1">
      <c r="A1" s="2" t="s">
        <v>208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4"/>
      <c r="O1" s="5"/>
      <c r="P1" s="6"/>
      <c r="Q1" s="7"/>
      <c r="R1" s="7"/>
      <c r="S1" s="6"/>
      <c r="T1" s="6"/>
      <c r="U1" s="6"/>
      <c r="V1" s="8"/>
      <c r="W1" s="8"/>
      <c r="X1" s="8"/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"/>
      <c r="AO1" s="6"/>
      <c r="AP1" s="6"/>
      <c r="AQ1" s="6"/>
      <c r="AR1" s="6"/>
      <c r="AS1" s="6"/>
      <c r="AT1" s="6"/>
      <c r="AU1" s="2" t="s">
        <v>222</v>
      </c>
      <c r="AV1" s="2"/>
      <c r="AW1" s="2"/>
      <c r="AX1" s="2"/>
      <c r="AY1" s="3"/>
      <c r="AZ1" s="3"/>
      <c r="BA1" s="4"/>
      <c r="BB1" s="5"/>
      <c r="BC1" s="5"/>
      <c r="BD1" s="5"/>
      <c r="BE1" s="3"/>
      <c r="BF1" s="3"/>
      <c r="BG1" s="3"/>
      <c r="BH1" s="3"/>
      <c r="BI1" s="10"/>
      <c r="BJ1" s="7"/>
      <c r="BK1" s="7"/>
      <c r="BL1" s="7"/>
      <c r="BM1" s="7"/>
      <c r="BN1" s="7"/>
      <c r="BO1" s="8"/>
      <c r="BP1" s="11"/>
      <c r="BQ1" s="7"/>
      <c r="BR1" s="7"/>
      <c r="BS1" s="7"/>
      <c r="BT1" s="7"/>
      <c r="BU1" s="7"/>
      <c r="BV1" s="7"/>
      <c r="BW1" s="11"/>
      <c r="BX1" s="7"/>
      <c r="BY1" s="8"/>
      <c r="BZ1" s="7"/>
      <c r="CA1" s="7"/>
      <c r="CB1" s="7"/>
      <c r="CC1" s="7"/>
      <c r="CD1" s="7"/>
      <c r="CE1" s="11"/>
      <c r="CF1" s="7"/>
      <c r="CG1" s="7"/>
      <c r="CH1" s="7"/>
      <c r="CI1" s="7"/>
      <c r="CJ1" s="7"/>
      <c r="CK1" s="11"/>
      <c r="CL1" s="7"/>
      <c r="CM1" s="7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11"/>
      <c r="CZ1" s="7"/>
      <c r="DA1" s="7"/>
      <c r="DB1" s="7"/>
      <c r="DC1" s="7"/>
      <c r="DD1" s="8"/>
    </row>
    <row r="2" spans="1:108" ht="10.5" customHeight="1">
      <c r="A2" s="12" t="s">
        <v>1128</v>
      </c>
      <c r="B2" s="13"/>
      <c r="C2" s="14" t="s">
        <v>86</v>
      </c>
      <c r="D2" s="14" t="s">
        <v>648</v>
      </c>
      <c r="E2" s="14" t="s">
        <v>1129</v>
      </c>
      <c r="F2" s="15"/>
      <c r="G2" s="16" t="s">
        <v>1130</v>
      </c>
      <c r="H2" s="17" t="s">
        <v>1131</v>
      </c>
      <c r="I2" s="18" t="s">
        <v>1132</v>
      </c>
      <c r="J2" s="19" t="s">
        <v>1132</v>
      </c>
      <c r="K2" s="19" t="s">
        <v>1132</v>
      </c>
      <c r="L2" s="19" t="s">
        <v>1133</v>
      </c>
      <c r="M2" s="19" t="s">
        <v>1134</v>
      </c>
      <c r="N2" s="20" t="s">
        <v>1135</v>
      </c>
      <c r="O2" s="21" t="s">
        <v>1136</v>
      </c>
      <c r="P2" s="21" t="s">
        <v>1137</v>
      </c>
      <c r="Q2" s="21" t="s">
        <v>1138</v>
      </c>
      <c r="R2" s="21" t="s">
        <v>1139</v>
      </c>
      <c r="S2" s="21" t="s">
        <v>1140</v>
      </c>
      <c r="T2" s="21" t="s">
        <v>1141</v>
      </c>
      <c r="U2" s="21" t="s">
        <v>1142</v>
      </c>
      <c r="V2" s="21" t="s">
        <v>1143</v>
      </c>
      <c r="W2" s="21" t="s">
        <v>1144</v>
      </c>
      <c r="X2" s="21" t="s">
        <v>1145</v>
      </c>
      <c r="Y2" s="20" t="s">
        <v>1146</v>
      </c>
      <c r="Z2" s="21" t="s">
        <v>1147</v>
      </c>
      <c r="AA2" s="21" t="s">
        <v>1148</v>
      </c>
      <c r="AB2" s="21" t="s">
        <v>1149</v>
      </c>
      <c r="AC2" s="21" t="s">
        <v>1150</v>
      </c>
      <c r="AD2" s="21" t="s">
        <v>1151</v>
      </c>
      <c r="AE2" s="21" t="s">
        <v>1152</v>
      </c>
      <c r="AF2" s="21" t="s">
        <v>1153</v>
      </c>
      <c r="AG2" s="21" t="s">
        <v>1154</v>
      </c>
      <c r="AH2" s="21" t="s">
        <v>1155</v>
      </c>
      <c r="AI2" s="21" t="s">
        <v>1156</v>
      </c>
      <c r="AJ2" s="21" t="s">
        <v>1157</v>
      </c>
      <c r="AK2" s="21" t="s">
        <v>1158</v>
      </c>
      <c r="AL2" s="22" t="s">
        <v>1161</v>
      </c>
      <c r="AM2" s="22" t="s">
        <v>1165</v>
      </c>
      <c r="AN2" s="23" t="s">
        <v>1166</v>
      </c>
      <c r="AO2" s="21" t="s">
        <v>1167</v>
      </c>
      <c r="AP2" s="21" t="s">
        <v>1168</v>
      </c>
      <c r="AQ2" s="21" t="s">
        <v>1169</v>
      </c>
      <c r="AR2" s="24" t="s">
        <v>1170</v>
      </c>
      <c r="AS2" s="25" t="s">
        <v>1170</v>
      </c>
      <c r="AT2" s="26"/>
      <c r="AU2" s="12" t="s">
        <v>1171</v>
      </c>
      <c r="AV2" s="13"/>
      <c r="AW2" s="14" t="s">
        <v>1129</v>
      </c>
      <c r="AX2" s="14" t="s">
        <v>648</v>
      </c>
      <c r="AY2" s="14" t="s">
        <v>1129</v>
      </c>
      <c r="AZ2" s="27"/>
      <c r="BA2" s="28" t="s">
        <v>1172</v>
      </c>
      <c r="BB2" s="29" t="s">
        <v>1173</v>
      </c>
      <c r="BC2" s="29" t="s">
        <v>1174</v>
      </c>
      <c r="BD2" s="30" t="s">
        <v>1175</v>
      </c>
      <c r="BE2" s="31" t="s">
        <v>1176</v>
      </c>
      <c r="BF2" s="31" t="s">
        <v>1177</v>
      </c>
      <c r="BG2" s="31" t="s">
        <v>1178</v>
      </c>
      <c r="BH2" s="29" t="s">
        <v>1179</v>
      </c>
      <c r="BI2" s="32" t="s">
        <v>1180</v>
      </c>
      <c r="BJ2" s="33" t="s">
        <v>1181</v>
      </c>
      <c r="BK2" s="21" t="s">
        <v>1182</v>
      </c>
      <c r="BL2" s="33" t="s">
        <v>1183</v>
      </c>
      <c r="BM2" s="33" t="s">
        <v>1184</v>
      </c>
      <c r="BN2" s="34" t="s">
        <v>1180</v>
      </c>
      <c r="BO2" s="35" t="s">
        <v>1185</v>
      </c>
      <c r="BP2" s="36" t="s">
        <v>1186</v>
      </c>
      <c r="BQ2" s="33" t="s">
        <v>1187</v>
      </c>
      <c r="BR2" s="33" t="s">
        <v>1188</v>
      </c>
      <c r="BS2" s="33" t="s">
        <v>1189</v>
      </c>
      <c r="BT2" s="21" t="s">
        <v>1190</v>
      </c>
      <c r="BU2" s="33" t="s">
        <v>1191</v>
      </c>
      <c r="BV2" s="33" t="s">
        <v>1192</v>
      </c>
      <c r="BW2" s="32" t="s">
        <v>1193</v>
      </c>
      <c r="BX2" s="33" t="s">
        <v>1194</v>
      </c>
      <c r="BY2" s="31" t="s">
        <v>1195</v>
      </c>
      <c r="BZ2" s="33" t="s">
        <v>0</v>
      </c>
      <c r="CA2" s="33" t="s">
        <v>1</v>
      </c>
      <c r="CB2" s="33" t="s">
        <v>2</v>
      </c>
      <c r="CC2" s="33" t="s">
        <v>3</v>
      </c>
      <c r="CD2" s="21" t="s">
        <v>4</v>
      </c>
      <c r="CE2" s="32" t="s">
        <v>5</v>
      </c>
      <c r="CF2" s="33" t="s">
        <v>7</v>
      </c>
      <c r="CG2" s="33" t="s">
        <v>8</v>
      </c>
      <c r="CH2" s="33" t="s">
        <v>9</v>
      </c>
      <c r="CI2" s="33" t="s">
        <v>10</v>
      </c>
      <c r="CJ2" s="33" t="s">
        <v>11</v>
      </c>
      <c r="CK2" s="32" t="s">
        <v>12</v>
      </c>
      <c r="CL2" s="33" t="s">
        <v>13</v>
      </c>
      <c r="CM2" s="33" t="s">
        <v>13</v>
      </c>
      <c r="CN2" s="37" t="s">
        <v>14</v>
      </c>
      <c r="CO2" s="38" t="s">
        <v>15</v>
      </c>
      <c r="CP2" s="38" t="s">
        <v>16</v>
      </c>
      <c r="CQ2" s="39" t="s">
        <v>17</v>
      </c>
      <c r="CR2" s="39" t="s">
        <v>18</v>
      </c>
      <c r="CS2" s="39" t="s">
        <v>19</v>
      </c>
      <c r="CT2" s="38" t="s">
        <v>20</v>
      </c>
      <c r="CU2" s="38" t="s">
        <v>1130</v>
      </c>
      <c r="CV2" s="39" t="s">
        <v>21</v>
      </c>
      <c r="CW2" s="39" t="s">
        <v>22</v>
      </c>
      <c r="CX2" s="39" t="s">
        <v>23</v>
      </c>
      <c r="CY2" s="39" t="s">
        <v>24</v>
      </c>
      <c r="CZ2" s="33" t="s">
        <v>25</v>
      </c>
      <c r="DA2" s="33" t="s">
        <v>26</v>
      </c>
      <c r="DB2" s="40" t="s">
        <v>27</v>
      </c>
      <c r="DC2" s="40" t="s">
        <v>28</v>
      </c>
      <c r="DD2" s="41" t="s">
        <v>29</v>
      </c>
    </row>
    <row r="3" spans="1:108" ht="10.5" customHeight="1">
      <c r="A3" s="42" t="s">
        <v>30</v>
      </c>
      <c r="B3" s="43"/>
      <c r="C3" s="44" t="s">
        <v>87</v>
      </c>
      <c r="D3" s="44" t="s">
        <v>559</v>
      </c>
      <c r="E3" s="44" t="s">
        <v>207</v>
      </c>
      <c r="F3" s="45"/>
      <c r="G3" s="46" t="s">
        <v>31</v>
      </c>
      <c r="H3" s="47" t="s">
        <v>32</v>
      </c>
      <c r="I3" s="47" t="s">
        <v>33</v>
      </c>
      <c r="J3" s="47" t="s">
        <v>34</v>
      </c>
      <c r="K3" s="47" t="s">
        <v>35</v>
      </c>
      <c r="L3" s="47">
        <v>1211</v>
      </c>
      <c r="M3" s="47" t="s">
        <v>36</v>
      </c>
      <c r="N3" s="48" t="s">
        <v>37</v>
      </c>
      <c r="O3" s="49" t="s">
        <v>38</v>
      </c>
      <c r="P3" s="49">
        <v>1333</v>
      </c>
      <c r="Q3" s="49" t="s">
        <v>39</v>
      </c>
      <c r="R3" s="49" t="s">
        <v>40</v>
      </c>
      <c r="S3" s="49" t="s">
        <v>41</v>
      </c>
      <c r="T3" s="49" t="s">
        <v>42</v>
      </c>
      <c r="U3" s="49" t="s">
        <v>43</v>
      </c>
      <c r="V3" s="49" t="s">
        <v>44</v>
      </c>
      <c r="W3" s="49" t="s">
        <v>45</v>
      </c>
      <c r="X3" s="50" t="s">
        <v>46</v>
      </c>
      <c r="Y3" s="51" t="s">
        <v>47</v>
      </c>
      <c r="Z3" s="49" t="s">
        <v>48</v>
      </c>
      <c r="AA3" s="49" t="s">
        <v>49</v>
      </c>
      <c r="AB3" s="49" t="s">
        <v>50</v>
      </c>
      <c r="AC3" s="49" t="s">
        <v>51</v>
      </c>
      <c r="AD3" s="49" t="s">
        <v>52</v>
      </c>
      <c r="AE3" s="49" t="s">
        <v>53</v>
      </c>
      <c r="AF3" s="49" t="s">
        <v>54</v>
      </c>
      <c r="AG3" s="49" t="s">
        <v>55</v>
      </c>
      <c r="AH3" s="49" t="s">
        <v>88</v>
      </c>
      <c r="AI3" s="49">
        <v>2322</v>
      </c>
      <c r="AJ3" s="49" t="s">
        <v>89</v>
      </c>
      <c r="AK3" s="49" t="s">
        <v>90</v>
      </c>
      <c r="AL3" s="52" t="s">
        <v>91</v>
      </c>
      <c r="AM3" s="52"/>
      <c r="AN3" s="51" t="s">
        <v>47</v>
      </c>
      <c r="AO3" s="49" t="s">
        <v>51</v>
      </c>
      <c r="AP3" s="49" t="s">
        <v>52</v>
      </c>
      <c r="AQ3" s="49" t="s">
        <v>47</v>
      </c>
      <c r="AR3" s="53" t="s">
        <v>92</v>
      </c>
      <c r="AS3" s="54" t="s">
        <v>93</v>
      </c>
      <c r="AT3" s="55"/>
      <c r="AU3" s="42" t="s">
        <v>30</v>
      </c>
      <c r="AV3" s="43"/>
      <c r="AW3" s="44" t="s">
        <v>87</v>
      </c>
      <c r="AX3" s="44" t="s">
        <v>559</v>
      </c>
      <c r="AY3" s="44" t="s">
        <v>207</v>
      </c>
      <c r="AZ3" s="56"/>
      <c r="BA3" s="57" t="s">
        <v>94</v>
      </c>
      <c r="BB3" s="58"/>
      <c r="BC3" s="58">
        <v>5021</v>
      </c>
      <c r="BD3" s="59" t="s">
        <v>95</v>
      </c>
      <c r="BE3" s="59" t="s">
        <v>96</v>
      </c>
      <c r="BF3" s="58" t="s">
        <v>96</v>
      </c>
      <c r="BG3" s="60" t="s">
        <v>97</v>
      </c>
      <c r="BH3" s="58" t="s">
        <v>98</v>
      </c>
      <c r="BI3" s="61"/>
      <c r="BJ3" s="62">
        <v>5132</v>
      </c>
      <c r="BK3" s="49" t="s">
        <v>99</v>
      </c>
      <c r="BL3" s="62"/>
      <c r="BM3" s="63" t="s">
        <v>100</v>
      </c>
      <c r="BN3" s="64"/>
      <c r="BO3" s="65"/>
      <c r="BP3" s="66"/>
      <c r="BQ3" s="62"/>
      <c r="BR3" s="62"/>
      <c r="BS3" s="62" t="s">
        <v>101</v>
      </c>
      <c r="BT3" s="49" t="s">
        <v>102</v>
      </c>
      <c r="BU3" s="62"/>
      <c r="BV3" s="62" t="s">
        <v>101</v>
      </c>
      <c r="BW3" s="67" t="s">
        <v>48</v>
      </c>
      <c r="BX3" s="62" t="s">
        <v>103</v>
      </c>
      <c r="BY3" s="59"/>
      <c r="BZ3" s="62" t="s">
        <v>104</v>
      </c>
      <c r="CA3" s="62" t="s">
        <v>105</v>
      </c>
      <c r="CB3" s="62" t="s">
        <v>106</v>
      </c>
      <c r="CC3" s="62" t="s">
        <v>107</v>
      </c>
      <c r="CD3" s="49" t="s">
        <v>108</v>
      </c>
      <c r="CE3" s="67" t="s">
        <v>109</v>
      </c>
      <c r="CF3" s="62"/>
      <c r="CG3" s="62"/>
      <c r="CH3" s="62"/>
      <c r="CI3" s="62"/>
      <c r="CJ3" s="62" t="s">
        <v>110</v>
      </c>
      <c r="CK3" s="67" t="s">
        <v>111</v>
      </c>
      <c r="CL3" s="62" t="s">
        <v>112</v>
      </c>
      <c r="CM3" s="62" t="s">
        <v>113</v>
      </c>
      <c r="CN3" s="68" t="s">
        <v>114</v>
      </c>
      <c r="CO3" s="69">
        <v>5193</v>
      </c>
      <c r="CP3" s="69" t="s">
        <v>115</v>
      </c>
      <c r="CQ3" s="70" t="s">
        <v>116</v>
      </c>
      <c r="CR3" s="68" t="s">
        <v>117</v>
      </c>
      <c r="CS3" s="70" t="s">
        <v>118</v>
      </c>
      <c r="CT3" s="69"/>
      <c r="CU3" s="69" t="s">
        <v>119</v>
      </c>
      <c r="CV3" s="70">
        <v>5410</v>
      </c>
      <c r="CW3" s="71" t="s">
        <v>118</v>
      </c>
      <c r="CX3" s="70" t="s">
        <v>120</v>
      </c>
      <c r="CY3" s="70"/>
      <c r="CZ3" s="62"/>
      <c r="DA3" s="62"/>
      <c r="DB3" s="72" t="s">
        <v>121</v>
      </c>
      <c r="DC3" s="72" t="s">
        <v>122</v>
      </c>
      <c r="DD3" s="73"/>
    </row>
    <row r="4" spans="1:108" ht="16.5" customHeight="1" thickBot="1">
      <c r="A4" s="74" t="s">
        <v>156</v>
      </c>
      <c r="B4" s="75"/>
      <c r="C4" s="831"/>
      <c r="D4" s="76" t="s">
        <v>157</v>
      </c>
      <c r="E4" s="76" t="s">
        <v>157</v>
      </c>
      <c r="F4" s="77"/>
      <c r="G4" s="78" t="s">
        <v>158</v>
      </c>
      <c r="H4" s="79">
        <v>1111</v>
      </c>
      <c r="I4" s="79" t="s">
        <v>159</v>
      </c>
      <c r="J4" s="79">
        <v>1121</v>
      </c>
      <c r="K4" s="79">
        <v>1122</v>
      </c>
      <c r="L4" s="80"/>
      <c r="M4" s="79">
        <v>1511</v>
      </c>
      <c r="N4" s="81" t="s">
        <v>160</v>
      </c>
      <c r="O4" s="82">
        <v>1361</v>
      </c>
      <c r="P4" s="83" t="s">
        <v>161</v>
      </c>
      <c r="Q4" s="82">
        <v>1332</v>
      </c>
      <c r="R4" s="82">
        <v>1337</v>
      </c>
      <c r="S4" s="82">
        <v>1341</v>
      </c>
      <c r="T4" s="82">
        <v>1342</v>
      </c>
      <c r="U4" s="82">
        <v>1343</v>
      </c>
      <c r="V4" s="82">
        <v>1344</v>
      </c>
      <c r="W4" s="82">
        <v>1345</v>
      </c>
      <c r="X4" s="84" t="s">
        <v>162</v>
      </c>
      <c r="Y4" s="81" t="s">
        <v>163</v>
      </c>
      <c r="Z4" s="82">
        <v>2111</v>
      </c>
      <c r="AA4" s="82">
        <v>2122</v>
      </c>
      <c r="AB4" s="82">
        <v>2112</v>
      </c>
      <c r="AC4" s="82">
        <v>2131</v>
      </c>
      <c r="AD4" s="85" t="s">
        <v>164</v>
      </c>
      <c r="AE4" s="82">
        <v>2141</v>
      </c>
      <c r="AF4" s="82">
        <v>2142</v>
      </c>
      <c r="AG4" s="84" t="s">
        <v>1050</v>
      </c>
      <c r="AH4" s="82">
        <v>2310</v>
      </c>
      <c r="AI4" s="82" t="s">
        <v>165</v>
      </c>
      <c r="AJ4" s="82" t="s">
        <v>166</v>
      </c>
      <c r="AK4" s="82">
        <v>2460.242</v>
      </c>
      <c r="AL4" s="82" t="s">
        <v>167</v>
      </c>
      <c r="AM4" s="52"/>
      <c r="AN4" s="81" t="s">
        <v>168</v>
      </c>
      <c r="AO4" s="82">
        <v>3111</v>
      </c>
      <c r="AP4" s="82">
        <v>3112</v>
      </c>
      <c r="AQ4" s="82" t="s">
        <v>169</v>
      </c>
      <c r="AR4" s="86" t="s">
        <v>170</v>
      </c>
      <c r="AS4" s="87"/>
      <c r="AT4" s="88"/>
      <c r="AU4" s="74" t="s">
        <v>156</v>
      </c>
      <c r="AV4" s="75"/>
      <c r="AW4" s="831"/>
      <c r="AX4" s="76" t="s">
        <v>157</v>
      </c>
      <c r="AY4" s="76" t="s">
        <v>157</v>
      </c>
      <c r="AZ4" s="89"/>
      <c r="BA4" s="90" t="s">
        <v>171</v>
      </c>
      <c r="BB4" s="91">
        <v>5011</v>
      </c>
      <c r="BC4" s="91">
        <v>5023</v>
      </c>
      <c r="BD4" s="92">
        <v>5019</v>
      </c>
      <c r="BE4" s="92">
        <v>5031</v>
      </c>
      <c r="BF4" s="91">
        <v>5032</v>
      </c>
      <c r="BG4" s="93">
        <v>5038</v>
      </c>
      <c r="BH4" s="91">
        <v>5039</v>
      </c>
      <c r="BI4" s="94">
        <v>513</v>
      </c>
      <c r="BJ4" s="95" t="s">
        <v>172</v>
      </c>
      <c r="BK4" s="82">
        <v>5136</v>
      </c>
      <c r="BL4" s="96">
        <v>5137</v>
      </c>
      <c r="BM4" s="96">
        <v>5138</v>
      </c>
      <c r="BN4" s="97">
        <v>5139</v>
      </c>
      <c r="BO4" s="98">
        <v>514</v>
      </c>
      <c r="BP4" s="99">
        <v>515</v>
      </c>
      <c r="BQ4" s="82">
        <v>5151</v>
      </c>
      <c r="BR4" s="96">
        <v>5153</v>
      </c>
      <c r="BS4" s="96">
        <v>5154</v>
      </c>
      <c r="BT4" s="82">
        <v>5155</v>
      </c>
      <c r="BU4" s="96">
        <v>5156</v>
      </c>
      <c r="BV4" s="96">
        <v>5159</v>
      </c>
      <c r="BW4" s="94">
        <v>516</v>
      </c>
      <c r="BX4" s="96">
        <v>5161</v>
      </c>
      <c r="BY4" s="92">
        <v>5162</v>
      </c>
      <c r="BZ4" s="96" t="s">
        <v>173</v>
      </c>
      <c r="CA4" s="96">
        <v>5166</v>
      </c>
      <c r="CB4" s="96">
        <v>5167</v>
      </c>
      <c r="CC4" s="96">
        <v>5168</v>
      </c>
      <c r="CD4" s="82">
        <v>5169</v>
      </c>
      <c r="CE4" s="94">
        <v>517</v>
      </c>
      <c r="CF4" s="96">
        <v>5171</v>
      </c>
      <c r="CG4" s="96">
        <v>5172</v>
      </c>
      <c r="CH4" s="96">
        <v>5173</v>
      </c>
      <c r="CI4" s="96">
        <v>5175</v>
      </c>
      <c r="CJ4" s="96">
        <v>5179</v>
      </c>
      <c r="CK4" s="94">
        <v>518</v>
      </c>
      <c r="CL4" s="96" t="s">
        <v>174</v>
      </c>
      <c r="CM4" s="96">
        <v>5182</v>
      </c>
      <c r="CN4" s="100">
        <v>519</v>
      </c>
      <c r="CO4" s="101" t="s">
        <v>175</v>
      </c>
      <c r="CP4" s="58" t="s">
        <v>176</v>
      </c>
      <c r="CQ4" s="101" t="s">
        <v>177</v>
      </c>
      <c r="CR4" s="100" t="s">
        <v>178</v>
      </c>
      <c r="CS4" s="101">
        <v>536</v>
      </c>
      <c r="CT4" s="101">
        <v>5361</v>
      </c>
      <c r="CU4" s="101" t="s">
        <v>84</v>
      </c>
      <c r="CV4" s="101">
        <v>5499</v>
      </c>
      <c r="CW4" s="101" t="s">
        <v>179</v>
      </c>
      <c r="CX4" s="101" t="s">
        <v>180</v>
      </c>
      <c r="CY4" s="101">
        <v>61</v>
      </c>
      <c r="CZ4" s="96">
        <v>612</v>
      </c>
      <c r="DA4" s="96">
        <v>611</v>
      </c>
      <c r="DB4" s="96"/>
      <c r="DC4" s="96" t="s">
        <v>181</v>
      </c>
      <c r="DD4" s="102">
        <v>8</v>
      </c>
    </row>
    <row r="5" spans="1:108" ht="16.5" customHeight="1" thickBot="1">
      <c r="A5" s="862" t="s">
        <v>85</v>
      </c>
      <c r="B5" s="854"/>
      <c r="C5" s="832"/>
      <c r="D5" s="832"/>
      <c r="E5" s="833"/>
      <c r="F5" s="855"/>
      <c r="G5" s="856">
        <f aca="true" t="shared" si="0" ref="G5:AS5">IF(OR(G7&lt;=0,G6=0),"*",G7/G6)</f>
        <v>0.9725759395915565</v>
      </c>
      <c r="H5" s="857">
        <f t="shared" si="0"/>
        <v>1.0333214540270848</v>
      </c>
      <c r="I5" s="857">
        <f t="shared" si="0"/>
        <v>1.0545808966861598</v>
      </c>
      <c r="J5" s="857">
        <f t="shared" si="0"/>
        <v>0.9178743961352657</v>
      </c>
      <c r="K5" s="857">
        <f t="shared" si="0"/>
        <v>1</v>
      </c>
      <c r="L5" s="857">
        <f t="shared" si="0"/>
        <v>0.9470517448856799</v>
      </c>
      <c r="M5" s="857">
        <f t="shared" si="0"/>
        <v>1.0457198443579767</v>
      </c>
      <c r="N5" s="856">
        <f t="shared" si="0"/>
        <v>1.013623978201635</v>
      </c>
      <c r="O5" s="857">
        <f t="shared" si="0"/>
        <v>0.817531305903399</v>
      </c>
      <c r="P5" s="857">
        <f t="shared" si="0"/>
        <v>1</v>
      </c>
      <c r="Q5" s="857" t="str">
        <f t="shared" si="0"/>
        <v>*</v>
      </c>
      <c r="R5" s="857">
        <f t="shared" si="0"/>
        <v>1.0916129032258064</v>
      </c>
      <c r="S5" s="857">
        <f t="shared" si="0"/>
        <v>1</v>
      </c>
      <c r="T5" s="857">
        <f t="shared" si="0"/>
        <v>0.6052631578947368</v>
      </c>
      <c r="U5" s="857">
        <f t="shared" si="0"/>
        <v>1.2</v>
      </c>
      <c r="V5" s="857" t="str">
        <f t="shared" si="0"/>
        <v>*</v>
      </c>
      <c r="W5" s="857">
        <f t="shared" si="0"/>
        <v>0.6842105263157895</v>
      </c>
      <c r="X5" s="857">
        <f t="shared" si="0"/>
        <v>1.0433526011560694</v>
      </c>
      <c r="Y5" s="856">
        <f t="shared" si="0"/>
        <v>1.0095839524517087</v>
      </c>
      <c r="Z5" s="857">
        <f t="shared" si="0"/>
        <v>0.8713692946058091</v>
      </c>
      <c r="AA5" s="857" t="str">
        <f t="shared" si="0"/>
        <v>*</v>
      </c>
      <c r="AB5" s="857" t="str">
        <f t="shared" si="0"/>
        <v>*</v>
      </c>
      <c r="AC5" s="857">
        <f t="shared" si="0"/>
        <v>1.0068027210884354</v>
      </c>
      <c r="AD5" s="857">
        <f t="shared" si="0"/>
        <v>0.9775151813556541</v>
      </c>
      <c r="AE5" s="857">
        <f t="shared" si="0"/>
        <v>1.075</v>
      </c>
      <c r="AF5" s="857" t="str">
        <f t="shared" si="0"/>
        <v>*</v>
      </c>
      <c r="AG5" s="857">
        <f t="shared" si="0"/>
        <v>1.0944917151813705</v>
      </c>
      <c r="AH5" s="857" t="str">
        <f t="shared" si="0"/>
        <v>*</v>
      </c>
      <c r="AI5" s="857">
        <f t="shared" si="0"/>
        <v>1.2831858407079646</v>
      </c>
      <c r="AJ5" s="857">
        <f t="shared" si="0"/>
        <v>1.007550731477112</v>
      </c>
      <c r="AK5" s="857">
        <f t="shared" si="0"/>
        <v>1</v>
      </c>
      <c r="AL5" s="857">
        <f t="shared" si="0"/>
        <v>0.3184824902723735</v>
      </c>
      <c r="AM5" s="856" t="str">
        <f t="shared" si="0"/>
        <v>*</v>
      </c>
      <c r="AN5" s="856">
        <f t="shared" si="0"/>
        <v>0.803388746803069</v>
      </c>
      <c r="AO5" s="857">
        <f t="shared" si="0"/>
        <v>1.0316602316602317</v>
      </c>
      <c r="AP5" s="857">
        <f t="shared" si="0"/>
        <v>0.5493230174081238</v>
      </c>
      <c r="AQ5" s="857">
        <f t="shared" si="0"/>
        <v>1.2682563338301043</v>
      </c>
      <c r="AR5" s="856">
        <f t="shared" si="0"/>
        <v>1.2063436737539213</v>
      </c>
      <c r="AS5" s="856">
        <f t="shared" si="0"/>
        <v>1.002680965147453</v>
      </c>
      <c r="AT5" s="88"/>
      <c r="AU5" s="830" t="s">
        <v>85</v>
      </c>
      <c r="AV5" s="829"/>
      <c r="AW5" s="854"/>
      <c r="AX5" s="854"/>
      <c r="AY5" s="832"/>
      <c r="AZ5" s="107"/>
      <c r="BA5" s="848">
        <f aca="true" t="shared" si="1" ref="BA5:DD5">IF(OR(BA7&lt;=0,BA6=0),"*",BA7/BA6)</f>
        <v>0.8057791137399399</v>
      </c>
      <c r="BB5" s="867">
        <f t="shared" si="1"/>
        <v>0.803186022610483</v>
      </c>
      <c r="BC5" s="867">
        <f t="shared" si="1"/>
        <v>0.8456957227937195</v>
      </c>
      <c r="BD5" s="867" t="str">
        <f t="shared" si="1"/>
        <v>*</v>
      </c>
      <c r="BE5" s="867">
        <f t="shared" si="1"/>
        <v>0.8011272141706924</v>
      </c>
      <c r="BF5" s="867">
        <f t="shared" si="1"/>
        <v>0.794289897510981</v>
      </c>
      <c r="BG5" s="867">
        <f t="shared" si="1"/>
        <v>0.7230769230769231</v>
      </c>
      <c r="BH5" s="867" t="str">
        <f t="shared" si="1"/>
        <v>*</v>
      </c>
      <c r="BI5" s="849">
        <f t="shared" si="1"/>
        <v>0.7358839864239433</v>
      </c>
      <c r="BJ5" s="867">
        <f t="shared" si="1"/>
        <v>1.1549295774647887</v>
      </c>
      <c r="BK5" s="867">
        <f t="shared" si="1"/>
        <v>0.7904191616766467</v>
      </c>
      <c r="BL5" s="867">
        <f t="shared" si="1"/>
        <v>0.5768072289156626</v>
      </c>
      <c r="BM5" s="867" t="str">
        <f t="shared" si="1"/>
        <v>*</v>
      </c>
      <c r="BN5" s="867">
        <f t="shared" si="1"/>
        <v>0.7644292432663532</v>
      </c>
      <c r="BO5" s="849">
        <f t="shared" si="1"/>
        <v>0.8571428571428571</v>
      </c>
      <c r="BP5" s="849">
        <f t="shared" si="1"/>
        <v>0.8449538363578478</v>
      </c>
      <c r="BQ5" s="867">
        <f t="shared" si="1"/>
        <v>0.8786181139122315</v>
      </c>
      <c r="BR5" s="867">
        <f t="shared" si="1"/>
        <v>0.8774104683195593</v>
      </c>
      <c r="BS5" s="867">
        <f t="shared" si="1"/>
        <v>0.9061957151129125</v>
      </c>
      <c r="BT5" s="867" t="str">
        <f t="shared" si="1"/>
        <v>*</v>
      </c>
      <c r="BU5" s="867">
        <f t="shared" si="1"/>
        <v>0.7946040034812881</v>
      </c>
      <c r="BV5" s="867">
        <f t="shared" si="1"/>
        <v>0.7786069651741293</v>
      </c>
      <c r="BW5" s="849">
        <f t="shared" si="1"/>
        <v>0.6432374866879659</v>
      </c>
      <c r="BX5" s="867">
        <f t="shared" si="1"/>
        <v>0.937007874015748</v>
      </c>
      <c r="BY5" s="867">
        <f t="shared" si="1"/>
        <v>0.8939393939393939</v>
      </c>
      <c r="BZ5" s="867">
        <f t="shared" si="1"/>
        <v>1.004267425320057</v>
      </c>
      <c r="CA5" s="867">
        <f t="shared" si="1"/>
        <v>0.7095238095238096</v>
      </c>
      <c r="CB5" s="867">
        <f t="shared" si="1"/>
        <v>0.47692307692307695</v>
      </c>
      <c r="CC5" s="867">
        <f t="shared" si="1"/>
        <v>0.5558659217877095</v>
      </c>
      <c r="CD5" s="867">
        <f t="shared" si="1"/>
        <v>0.6033385372883391</v>
      </c>
      <c r="CE5" s="849">
        <f t="shared" si="1"/>
        <v>0.33507853403141363</v>
      </c>
      <c r="CF5" s="867">
        <f t="shared" si="1"/>
        <v>0.26242774566473986</v>
      </c>
      <c r="CG5" s="867">
        <f t="shared" si="1"/>
        <v>0.5972222222222222</v>
      </c>
      <c r="CH5" s="867">
        <f t="shared" si="1"/>
        <v>0.2916666666666667</v>
      </c>
      <c r="CI5" s="867">
        <f t="shared" si="1"/>
        <v>0.7610619469026548</v>
      </c>
      <c r="CJ5" s="867" t="str">
        <f t="shared" si="1"/>
        <v>*</v>
      </c>
      <c r="CK5" s="849" t="str">
        <f t="shared" si="1"/>
        <v>*</v>
      </c>
      <c r="CL5" s="867" t="str">
        <f t="shared" si="1"/>
        <v>*</v>
      </c>
      <c r="CM5" s="867" t="str">
        <f t="shared" si="1"/>
        <v>*</v>
      </c>
      <c r="CN5" s="849">
        <f t="shared" si="1"/>
        <v>0.8888888888888888</v>
      </c>
      <c r="CO5" s="867" t="str">
        <f t="shared" si="1"/>
        <v>*</v>
      </c>
      <c r="CP5" s="867">
        <f t="shared" si="1"/>
        <v>0.8888888888888888</v>
      </c>
      <c r="CQ5" s="849">
        <f t="shared" si="1"/>
        <v>0.9535315985130112</v>
      </c>
      <c r="CR5" s="849">
        <f t="shared" si="1"/>
        <v>0.27</v>
      </c>
      <c r="CS5" s="849">
        <f t="shared" si="1"/>
        <v>0.9844780752813349</v>
      </c>
      <c r="CT5" s="867">
        <f t="shared" si="1"/>
        <v>0.9956521739130435</v>
      </c>
      <c r="CU5" s="867">
        <f t="shared" si="1"/>
        <v>0.9833830421815083</v>
      </c>
      <c r="CV5" s="849" t="str">
        <f t="shared" si="1"/>
        <v>*</v>
      </c>
      <c r="CW5" s="849">
        <f t="shared" si="1"/>
        <v>1.1195619411232793</v>
      </c>
      <c r="CX5" s="849">
        <f t="shared" si="1"/>
        <v>0.6445497630331753</v>
      </c>
      <c r="CY5" s="849">
        <f t="shared" si="1"/>
        <v>0.7129700690713737</v>
      </c>
      <c r="CZ5" s="867">
        <f t="shared" si="1"/>
        <v>0.6757088635856218</v>
      </c>
      <c r="DA5" s="867">
        <f t="shared" si="1"/>
        <v>0.9406548431105047</v>
      </c>
      <c r="DB5" s="849">
        <f t="shared" si="1"/>
        <v>0.070459010537596</v>
      </c>
      <c r="DC5" s="849">
        <f t="shared" si="1"/>
        <v>1</v>
      </c>
      <c r="DD5" s="850" t="str">
        <f t="shared" si="1"/>
        <v>*</v>
      </c>
    </row>
    <row r="6" spans="1:108" ht="16.5" customHeight="1" thickBot="1" thickTop="1">
      <c r="A6" s="862" t="s">
        <v>448</v>
      </c>
      <c r="B6" s="854"/>
      <c r="C6" s="833"/>
      <c r="D6" s="858">
        <v>63790</v>
      </c>
      <c r="E6" s="858">
        <v>63790</v>
      </c>
      <c r="F6" s="859"/>
      <c r="G6" s="858">
        <v>29135</v>
      </c>
      <c r="H6" s="860">
        <v>5612</v>
      </c>
      <c r="I6" s="860">
        <v>1026</v>
      </c>
      <c r="J6" s="860">
        <v>5796</v>
      </c>
      <c r="K6" s="860">
        <v>2180</v>
      </c>
      <c r="L6" s="860">
        <v>12465</v>
      </c>
      <c r="M6" s="860">
        <v>2056</v>
      </c>
      <c r="N6" s="858">
        <v>2569</v>
      </c>
      <c r="O6" s="860">
        <v>559</v>
      </c>
      <c r="P6" s="860">
        <v>1</v>
      </c>
      <c r="Q6" s="860">
        <v>0</v>
      </c>
      <c r="R6" s="860">
        <v>1550</v>
      </c>
      <c r="S6" s="860">
        <v>45</v>
      </c>
      <c r="T6" s="860">
        <v>38</v>
      </c>
      <c r="U6" s="860">
        <v>10</v>
      </c>
      <c r="V6" s="860">
        <v>1</v>
      </c>
      <c r="W6" s="860">
        <v>19</v>
      </c>
      <c r="X6" s="860">
        <v>346</v>
      </c>
      <c r="Y6" s="858">
        <v>13460</v>
      </c>
      <c r="Z6" s="860">
        <v>241</v>
      </c>
      <c r="AA6" s="860">
        <v>0</v>
      </c>
      <c r="AB6" s="860">
        <v>0</v>
      </c>
      <c r="AC6" s="860">
        <v>147</v>
      </c>
      <c r="AD6" s="860">
        <v>6093</v>
      </c>
      <c r="AE6" s="860">
        <v>280</v>
      </c>
      <c r="AF6" s="860">
        <v>0</v>
      </c>
      <c r="AG6" s="860">
        <v>2233</v>
      </c>
      <c r="AH6" s="860">
        <v>0</v>
      </c>
      <c r="AI6" s="860">
        <v>113</v>
      </c>
      <c r="AJ6" s="860">
        <v>4238</v>
      </c>
      <c r="AK6" s="860">
        <v>113</v>
      </c>
      <c r="AL6" s="861">
        <v>5140</v>
      </c>
      <c r="AM6" s="861">
        <v>0</v>
      </c>
      <c r="AN6" s="858">
        <v>6256</v>
      </c>
      <c r="AO6" s="860">
        <v>1295</v>
      </c>
      <c r="AP6" s="860">
        <v>3619</v>
      </c>
      <c r="AQ6" s="860">
        <v>1342</v>
      </c>
      <c r="AR6" s="858">
        <v>5738</v>
      </c>
      <c r="AS6" s="858">
        <v>1492</v>
      </c>
      <c r="AT6" s="679"/>
      <c r="AU6" s="830" t="s">
        <v>449</v>
      </c>
      <c r="AV6" s="829"/>
      <c r="AW6" s="856"/>
      <c r="AX6" s="858">
        <v>77412</v>
      </c>
      <c r="AY6" s="858">
        <v>77412</v>
      </c>
      <c r="AZ6" s="943"/>
      <c r="BA6" s="944">
        <v>20626</v>
      </c>
      <c r="BB6" s="945">
        <v>13622</v>
      </c>
      <c r="BC6" s="945">
        <v>1847</v>
      </c>
      <c r="BD6" s="945">
        <v>0</v>
      </c>
      <c r="BE6" s="946">
        <v>3726</v>
      </c>
      <c r="BF6" s="947">
        <v>1366</v>
      </c>
      <c r="BG6" s="948">
        <v>65</v>
      </c>
      <c r="BH6" s="948">
        <v>0</v>
      </c>
      <c r="BI6" s="949">
        <v>3241</v>
      </c>
      <c r="BJ6" s="945">
        <v>71</v>
      </c>
      <c r="BK6" s="950">
        <v>167</v>
      </c>
      <c r="BL6" s="950">
        <v>664</v>
      </c>
      <c r="BM6" s="950">
        <v>0</v>
      </c>
      <c r="BN6" s="951">
        <v>2339</v>
      </c>
      <c r="BO6" s="952">
        <v>175</v>
      </c>
      <c r="BP6" s="953">
        <v>6282</v>
      </c>
      <c r="BQ6" s="948">
        <v>1071</v>
      </c>
      <c r="BR6" s="950">
        <v>726</v>
      </c>
      <c r="BS6" s="954">
        <v>1727</v>
      </c>
      <c r="BT6" s="950">
        <v>1</v>
      </c>
      <c r="BU6" s="950">
        <v>1149</v>
      </c>
      <c r="BV6" s="950">
        <v>1608</v>
      </c>
      <c r="BW6" s="955">
        <v>10329</v>
      </c>
      <c r="BX6" s="950">
        <v>127</v>
      </c>
      <c r="BY6" s="950">
        <v>264</v>
      </c>
      <c r="BZ6" s="950">
        <v>703</v>
      </c>
      <c r="CA6" s="950">
        <v>420</v>
      </c>
      <c r="CB6" s="956">
        <v>130</v>
      </c>
      <c r="CC6" s="957">
        <v>358</v>
      </c>
      <c r="CD6" s="945">
        <v>8327</v>
      </c>
      <c r="CE6" s="949">
        <v>1146</v>
      </c>
      <c r="CF6" s="958">
        <v>865</v>
      </c>
      <c r="CG6" s="947">
        <v>72</v>
      </c>
      <c r="CH6" s="947">
        <v>96</v>
      </c>
      <c r="CI6" s="947">
        <v>113</v>
      </c>
      <c r="CJ6" s="948">
        <v>0</v>
      </c>
      <c r="CK6" s="949">
        <v>0</v>
      </c>
      <c r="CL6" s="959">
        <v>0</v>
      </c>
      <c r="CM6" s="959">
        <v>0</v>
      </c>
      <c r="CN6" s="960">
        <v>27</v>
      </c>
      <c r="CO6" s="961">
        <v>0</v>
      </c>
      <c r="CP6" s="959">
        <v>27</v>
      </c>
      <c r="CQ6" s="962">
        <v>1076</v>
      </c>
      <c r="CR6" s="955">
        <v>100</v>
      </c>
      <c r="CS6" s="955">
        <v>2577</v>
      </c>
      <c r="CT6" s="946">
        <v>230</v>
      </c>
      <c r="CU6" s="959">
        <v>2347</v>
      </c>
      <c r="CV6" s="963">
        <v>0</v>
      </c>
      <c r="CW6" s="955">
        <v>9953</v>
      </c>
      <c r="CX6" s="955">
        <v>211</v>
      </c>
      <c r="CY6" s="955">
        <v>10424</v>
      </c>
      <c r="CZ6" s="945">
        <v>8958</v>
      </c>
      <c r="DA6" s="945">
        <v>1466</v>
      </c>
      <c r="DB6" s="955">
        <v>11198</v>
      </c>
      <c r="DC6" s="955">
        <v>47</v>
      </c>
      <c r="DD6" s="964">
        <v>0</v>
      </c>
    </row>
    <row r="7" spans="1:110" ht="17.25" customHeight="1" thickBot="1" thickTop="1">
      <c r="A7" s="851" t="s">
        <v>209</v>
      </c>
      <c r="B7" s="854"/>
      <c r="C7" s="833">
        <f>IF(OR(E7&lt;=0,D7=0),"*",E7/D7)</f>
        <v>0.9344724878507603</v>
      </c>
      <c r="D7" s="858">
        <v>63790</v>
      </c>
      <c r="E7" s="858">
        <f>SUM(G7,N7,Y7,AL7,AM7,AN7,AR7,AS7)</f>
        <v>59610</v>
      </c>
      <c r="F7" s="859"/>
      <c r="G7" s="858">
        <f aca="true" t="shared" si="2" ref="G7:AS7">SUM(G9,G12,G15,G20,G26,G37,G42,G59,G61)</f>
        <v>28336</v>
      </c>
      <c r="H7" s="860">
        <f t="shared" si="2"/>
        <v>5799</v>
      </c>
      <c r="I7" s="860">
        <f t="shared" si="2"/>
        <v>1082</v>
      </c>
      <c r="J7" s="860">
        <f t="shared" si="2"/>
        <v>5320</v>
      </c>
      <c r="K7" s="860">
        <f t="shared" si="2"/>
        <v>2180</v>
      </c>
      <c r="L7" s="860">
        <f t="shared" si="2"/>
        <v>11805</v>
      </c>
      <c r="M7" s="860">
        <f t="shared" si="2"/>
        <v>2150</v>
      </c>
      <c r="N7" s="858">
        <f t="shared" si="2"/>
        <v>2604</v>
      </c>
      <c r="O7" s="860">
        <f t="shared" si="2"/>
        <v>457</v>
      </c>
      <c r="P7" s="860">
        <f t="shared" si="2"/>
        <v>1</v>
      </c>
      <c r="Q7" s="860">
        <f t="shared" si="2"/>
        <v>0</v>
      </c>
      <c r="R7" s="860">
        <f t="shared" si="2"/>
        <v>1692</v>
      </c>
      <c r="S7" s="860">
        <f t="shared" si="2"/>
        <v>45</v>
      </c>
      <c r="T7" s="860">
        <f t="shared" si="2"/>
        <v>23</v>
      </c>
      <c r="U7" s="860">
        <f t="shared" si="2"/>
        <v>12</v>
      </c>
      <c r="V7" s="860">
        <f t="shared" si="2"/>
        <v>0</v>
      </c>
      <c r="W7" s="860">
        <f t="shared" si="2"/>
        <v>13</v>
      </c>
      <c r="X7" s="860">
        <f t="shared" si="2"/>
        <v>361</v>
      </c>
      <c r="Y7" s="858">
        <f t="shared" si="2"/>
        <v>13589</v>
      </c>
      <c r="Z7" s="860">
        <f t="shared" si="2"/>
        <v>210</v>
      </c>
      <c r="AA7" s="860">
        <f t="shared" si="2"/>
        <v>0</v>
      </c>
      <c r="AB7" s="860">
        <f t="shared" si="2"/>
        <v>0</v>
      </c>
      <c r="AC7" s="860">
        <f t="shared" si="2"/>
        <v>148</v>
      </c>
      <c r="AD7" s="860">
        <f t="shared" si="2"/>
        <v>5956</v>
      </c>
      <c r="AE7" s="860">
        <f t="shared" si="2"/>
        <v>301</v>
      </c>
      <c r="AF7" s="860">
        <f t="shared" si="2"/>
        <v>0</v>
      </c>
      <c r="AG7" s="860">
        <f t="shared" si="2"/>
        <v>2444</v>
      </c>
      <c r="AH7" s="860">
        <f t="shared" si="2"/>
        <v>0</v>
      </c>
      <c r="AI7" s="860">
        <f t="shared" si="2"/>
        <v>145</v>
      </c>
      <c r="AJ7" s="860">
        <f t="shared" si="2"/>
        <v>4270</v>
      </c>
      <c r="AK7" s="860">
        <f t="shared" si="2"/>
        <v>113</v>
      </c>
      <c r="AL7" s="861">
        <f t="shared" si="2"/>
        <v>1637</v>
      </c>
      <c r="AM7" s="861">
        <f t="shared" si="2"/>
        <v>0</v>
      </c>
      <c r="AN7" s="858">
        <f t="shared" si="2"/>
        <v>5026</v>
      </c>
      <c r="AO7" s="860">
        <f t="shared" si="2"/>
        <v>1336</v>
      </c>
      <c r="AP7" s="860">
        <f t="shared" si="2"/>
        <v>1988</v>
      </c>
      <c r="AQ7" s="860">
        <f t="shared" si="2"/>
        <v>1702</v>
      </c>
      <c r="AR7" s="858">
        <f t="shared" si="2"/>
        <v>6922</v>
      </c>
      <c r="AS7" s="858">
        <f t="shared" si="2"/>
        <v>1496</v>
      </c>
      <c r="AT7" s="679"/>
      <c r="AU7" s="830" t="s">
        <v>209</v>
      </c>
      <c r="AV7" s="829"/>
      <c r="AW7" s="833">
        <f>IF(OR(AY7&lt;=0,AX7=0),"*",AY7/AX7)</f>
        <v>0.7059887355965483</v>
      </c>
      <c r="AX7" s="858">
        <v>77412</v>
      </c>
      <c r="AY7" s="858">
        <f>SUM(BA7,BI7,BO7,BW7,BP7,CE7,CK7,CN7,CQ7,CR7,CS7,CV7,CW7,CX7,CY7,DB7,DC7,DD7)</f>
        <v>54652</v>
      </c>
      <c r="AZ7" s="943"/>
      <c r="BA7" s="944">
        <f aca="true" t="shared" si="3" ref="BA7:CF7">SUM(BA9,BA12,BA15,BA20,BA26,BA37,BA42,BA59,BA61)</f>
        <v>16620</v>
      </c>
      <c r="BB7" s="945">
        <f t="shared" si="3"/>
        <v>10941</v>
      </c>
      <c r="BC7" s="945">
        <f t="shared" si="3"/>
        <v>1562</v>
      </c>
      <c r="BD7" s="945">
        <f t="shared" si="3"/>
        <v>0</v>
      </c>
      <c r="BE7" s="946">
        <f t="shared" si="3"/>
        <v>2985</v>
      </c>
      <c r="BF7" s="947">
        <f t="shared" si="3"/>
        <v>1085</v>
      </c>
      <c r="BG7" s="948">
        <f t="shared" si="3"/>
        <v>47</v>
      </c>
      <c r="BH7" s="948">
        <f t="shared" si="3"/>
        <v>0</v>
      </c>
      <c r="BI7" s="949">
        <f t="shared" si="3"/>
        <v>2385</v>
      </c>
      <c r="BJ7" s="945">
        <f t="shared" si="3"/>
        <v>82</v>
      </c>
      <c r="BK7" s="950">
        <f t="shared" si="3"/>
        <v>132</v>
      </c>
      <c r="BL7" s="950">
        <f t="shared" si="3"/>
        <v>383</v>
      </c>
      <c r="BM7" s="950">
        <f t="shared" si="3"/>
        <v>0</v>
      </c>
      <c r="BN7" s="951">
        <f t="shared" si="3"/>
        <v>1788</v>
      </c>
      <c r="BO7" s="952">
        <f t="shared" si="3"/>
        <v>150</v>
      </c>
      <c r="BP7" s="953">
        <f t="shared" si="3"/>
        <v>5308</v>
      </c>
      <c r="BQ7" s="948">
        <f t="shared" si="3"/>
        <v>941</v>
      </c>
      <c r="BR7" s="950">
        <f t="shared" si="3"/>
        <v>637</v>
      </c>
      <c r="BS7" s="954">
        <f t="shared" si="3"/>
        <v>1565</v>
      </c>
      <c r="BT7" s="950">
        <f t="shared" si="3"/>
        <v>0</v>
      </c>
      <c r="BU7" s="950">
        <f t="shared" si="3"/>
        <v>913</v>
      </c>
      <c r="BV7" s="950">
        <f t="shared" si="3"/>
        <v>1252</v>
      </c>
      <c r="BW7" s="955">
        <f t="shared" si="3"/>
        <v>6644</v>
      </c>
      <c r="BX7" s="950">
        <f t="shared" si="3"/>
        <v>119</v>
      </c>
      <c r="BY7" s="950">
        <f t="shared" si="3"/>
        <v>236</v>
      </c>
      <c r="BZ7" s="950">
        <f t="shared" si="3"/>
        <v>706</v>
      </c>
      <c r="CA7" s="950">
        <f t="shared" si="3"/>
        <v>298</v>
      </c>
      <c r="CB7" s="956">
        <f t="shared" si="3"/>
        <v>62</v>
      </c>
      <c r="CC7" s="957">
        <f t="shared" si="3"/>
        <v>199</v>
      </c>
      <c r="CD7" s="945">
        <f t="shared" si="3"/>
        <v>5024</v>
      </c>
      <c r="CE7" s="949">
        <f t="shared" si="3"/>
        <v>384</v>
      </c>
      <c r="CF7" s="958">
        <f t="shared" si="3"/>
        <v>227</v>
      </c>
      <c r="CG7" s="947">
        <f aca="true" t="shared" si="4" ref="CG7:DD7">SUM(CG9,CG12,CG15,CG20,CG26,CG37,CG42,CG59,CG61)</f>
        <v>43</v>
      </c>
      <c r="CH7" s="947">
        <f t="shared" si="4"/>
        <v>28</v>
      </c>
      <c r="CI7" s="947">
        <f t="shared" si="4"/>
        <v>86</v>
      </c>
      <c r="CJ7" s="948">
        <f t="shared" si="4"/>
        <v>0</v>
      </c>
      <c r="CK7" s="949">
        <f t="shared" si="4"/>
        <v>0</v>
      </c>
      <c r="CL7" s="959">
        <f t="shared" si="4"/>
        <v>0</v>
      </c>
      <c r="CM7" s="959">
        <f t="shared" si="4"/>
        <v>0</v>
      </c>
      <c r="CN7" s="960">
        <f t="shared" si="4"/>
        <v>24</v>
      </c>
      <c r="CO7" s="961">
        <f t="shared" si="4"/>
        <v>0</v>
      </c>
      <c r="CP7" s="959">
        <f t="shared" si="4"/>
        <v>24</v>
      </c>
      <c r="CQ7" s="962">
        <f t="shared" si="4"/>
        <v>1026</v>
      </c>
      <c r="CR7" s="955">
        <f t="shared" si="4"/>
        <v>27</v>
      </c>
      <c r="CS7" s="955">
        <f t="shared" si="4"/>
        <v>2537</v>
      </c>
      <c r="CT7" s="946">
        <f t="shared" si="4"/>
        <v>229</v>
      </c>
      <c r="CU7" s="959">
        <f t="shared" si="4"/>
        <v>2308</v>
      </c>
      <c r="CV7" s="963">
        <f t="shared" si="4"/>
        <v>0</v>
      </c>
      <c r="CW7" s="955">
        <f t="shared" si="4"/>
        <v>11143</v>
      </c>
      <c r="CX7" s="955">
        <f t="shared" si="4"/>
        <v>136</v>
      </c>
      <c r="CY7" s="955">
        <f t="shared" si="4"/>
        <v>7432</v>
      </c>
      <c r="CZ7" s="945">
        <f t="shared" si="4"/>
        <v>6053</v>
      </c>
      <c r="DA7" s="945">
        <f t="shared" si="4"/>
        <v>1379</v>
      </c>
      <c r="DB7" s="955">
        <f t="shared" si="4"/>
        <v>789</v>
      </c>
      <c r="DC7" s="955">
        <f t="shared" si="4"/>
        <v>47</v>
      </c>
      <c r="DD7" s="964">
        <f t="shared" si="4"/>
        <v>0</v>
      </c>
      <c r="DE7" s="104"/>
      <c r="DF7" s="104"/>
    </row>
    <row r="8" spans="1:108" ht="6" customHeight="1" thickBot="1">
      <c r="A8" s="105"/>
      <c r="B8" s="106"/>
      <c r="C8" s="852"/>
      <c r="D8" s="853"/>
      <c r="E8" s="853"/>
      <c r="F8" s="103"/>
      <c r="G8" s="108"/>
      <c r="H8" s="109"/>
      <c r="I8" s="110"/>
      <c r="J8" s="109"/>
      <c r="K8" s="111"/>
      <c r="L8" s="111"/>
      <c r="M8" s="111"/>
      <c r="N8" s="108"/>
      <c r="O8" s="110"/>
      <c r="P8" s="109"/>
      <c r="Q8" s="109"/>
      <c r="R8" s="111"/>
      <c r="S8" s="109"/>
      <c r="T8" s="109"/>
      <c r="U8" s="109"/>
      <c r="V8" s="109"/>
      <c r="W8" s="111"/>
      <c r="X8" s="109"/>
      <c r="Y8" s="108"/>
      <c r="Z8" s="110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2"/>
      <c r="AM8" s="113"/>
      <c r="AN8" s="108"/>
      <c r="AO8" s="110"/>
      <c r="AP8" s="109"/>
      <c r="AQ8" s="8"/>
      <c r="AR8" s="108"/>
      <c r="AS8" s="114"/>
      <c r="AT8" s="115"/>
      <c r="AU8" s="116"/>
      <c r="AV8" s="117"/>
      <c r="AW8" s="852"/>
      <c r="AX8" s="853"/>
      <c r="AY8" s="853"/>
      <c r="AZ8" s="113"/>
      <c r="BA8" s="941"/>
      <c r="BB8" s="113"/>
      <c r="BC8" s="113"/>
      <c r="BD8" s="113"/>
      <c r="BE8" s="113"/>
      <c r="BF8" s="113"/>
      <c r="BG8" s="113"/>
      <c r="BH8" s="113"/>
      <c r="BI8" s="118"/>
      <c r="BJ8" s="113"/>
      <c r="BK8" s="113"/>
      <c r="BL8" s="113"/>
      <c r="BM8" s="113"/>
      <c r="BN8" s="119"/>
      <c r="BO8" s="120"/>
      <c r="BP8" s="118"/>
      <c r="BQ8" s="113"/>
      <c r="BR8" s="113"/>
      <c r="BS8" s="113"/>
      <c r="BT8" s="113"/>
      <c r="BU8" s="113"/>
      <c r="BV8" s="113"/>
      <c r="BW8" s="118"/>
      <c r="BX8" s="113"/>
      <c r="BY8" s="113"/>
      <c r="BZ8" s="113"/>
      <c r="CA8" s="113"/>
      <c r="CB8" s="113"/>
      <c r="CC8" s="113"/>
      <c r="CD8" s="113"/>
      <c r="CE8" s="118"/>
      <c r="CF8" s="113"/>
      <c r="CG8" s="113"/>
      <c r="CH8" s="113"/>
      <c r="CI8" s="113"/>
      <c r="CJ8" s="113"/>
      <c r="CK8" s="118"/>
      <c r="CL8" s="113"/>
      <c r="CM8" s="113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3"/>
      <c r="DA8" s="113"/>
      <c r="DB8" s="113"/>
      <c r="DC8" s="113"/>
      <c r="DD8" s="942"/>
    </row>
    <row r="9" spans="1:108" ht="12" customHeight="1" thickBot="1">
      <c r="A9" s="121" t="s">
        <v>182</v>
      </c>
      <c r="B9" s="122"/>
      <c r="C9" s="838">
        <f aca="true" t="shared" si="5" ref="C9:C64">IF(OR(E9&lt;=0,D9=0),"*",E9/D9)</f>
        <v>1</v>
      </c>
      <c r="D9" s="123">
        <v>1342</v>
      </c>
      <c r="E9" s="123">
        <f aca="true" t="shared" si="6" ref="E9:E39">SUM(G9,N9,Y9,AL9,AM9,AN9,AR9,AS9)</f>
        <v>1342</v>
      </c>
      <c r="F9" s="863"/>
      <c r="G9" s="124">
        <f aca="true" t="shared" si="7" ref="G9:AS9">SUM(G10:G11)</f>
        <v>0</v>
      </c>
      <c r="H9" s="125">
        <f t="shared" si="7"/>
        <v>0</v>
      </c>
      <c r="I9" s="125">
        <f t="shared" si="7"/>
        <v>0</v>
      </c>
      <c r="J9" s="125">
        <f t="shared" si="7"/>
        <v>0</v>
      </c>
      <c r="K9" s="125">
        <f t="shared" si="7"/>
        <v>0</v>
      </c>
      <c r="L9" s="125">
        <f t="shared" si="7"/>
        <v>0</v>
      </c>
      <c r="M9" s="125">
        <f t="shared" si="7"/>
        <v>0</v>
      </c>
      <c r="N9" s="126">
        <f t="shared" si="7"/>
        <v>0</v>
      </c>
      <c r="O9" s="127">
        <f t="shared" si="7"/>
        <v>0</v>
      </c>
      <c r="P9" s="127">
        <f t="shared" si="7"/>
        <v>0</v>
      </c>
      <c r="Q9" s="127">
        <f t="shared" si="7"/>
        <v>0</v>
      </c>
      <c r="R9" s="127">
        <f t="shared" si="7"/>
        <v>0</v>
      </c>
      <c r="S9" s="127">
        <f t="shared" si="7"/>
        <v>0</v>
      </c>
      <c r="T9" s="127">
        <f t="shared" si="7"/>
        <v>0</v>
      </c>
      <c r="U9" s="127">
        <f t="shared" si="7"/>
        <v>0</v>
      </c>
      <c r="V9" s="127">
        <f t="shared" si="7"/>
        <v>0</v>
      </c>
      <c r="W9" s="127">
        <f t="shared" si="7"/>
        <v>0</v>
      </c>
      <c r="X9" s="127">
        <f t="shared" si="7"/>
        <v>0</v>
      </c>
      <c r="Y9" s="126">
        <f t="shared" si="7"/>
        <v>0</v>
      </c>
      <c r="Z9" s="127">
        <f t="shared" si="7"/>
        <v>0</v>
      </c>
      <c r="AA9" s="127">
        <f t="shared" si="7"/>
        <v>0</v>
      </c>
      <c r="AB9" s="127">
        <f t="shared" si="7"/>
        <v>0</v>
      </c>
      <c r="AC9" s="127">
        <f t="shared" si="7"/>
        <v>0</v>
      </c>
      <c r="AD9" s="127">
        <f t="shared" si="7"/>
        <v>0</v>
      </c>
      <c r="AE9" s="127">
        <f t="shared" si="7"/>
        <v>0</v>
      </c>
      <c r="AF9" s="127">
        <f t="shared" si="7"/>
        <v>0</v>
      </c>
      <c r="AG9" s="127">
        <f t="shared" si="7"/>
        <v>0</v>
      </c>
      <c r="AH9" s="127">
        <f t="shared" si="7"/>
        <v>0</v>
      </c>
      <c r="AI9" s="127">
        <f t="shared" si="7"/>
        <v>0</v>
      </c>
      <c r="AJ9" s="127">
        <f t="shared" si="7"/>
        <v>0</v>
      </c>
      <c r="AK9" s="127">
        <f t="shared" si="7"/>
        <v>0</v>
      </c>
      <c r="AL9" s="128">
        <f t="shared" si="7"/>
        <v>0</v>
      </c>
      <c r="AM9" s="126">
        <f t="shared" si="7"/>
        <v>0</v>
      </c>
      <c r="AN9" s="126">
        <f t="shared" si="7"/>
        <v>1342</v>
      </c>
      <c r="AO9" s="127">
        <f t="shared" si="7"/>
        <v>0</v>
      </c>
      <c r="AP9" s="127">
        <f t="shared" si="7"/>
        <v>0</v>
      </c>
      <c r="AQ9" s="122">
        <f t="shared" si="7"/>
        <v>1342</v>
      </c>
      <c r="AR9" s="126">
        <f t="shared" si="7"/>
        <v>0</v>
      </c>
      <c r="AS9" s="129">
        <f t="shared" si="7"/>
        <v>0</v>
      </c>
      <c r="AT9" s="122"/>
      <c r="AU9" s="121" t="s">
        <v>182</v>
      </c>
      <c r="AV9" s="122"/>
      <c r="AW9" s="838">
        <f aca="true" t="shared" si="8" ref="AW9:AW64">IF(OR(AY9&lt;=0,AX9=0),"*",AY9/AX9)</f>
        <v>0.20575221238938052</v>
      </c>
      <c r="AX9" s="123">
        <v>904</v>
      </c>
      <c r="AY9" s="123">
        <f aca="true" t="shared" si="9" ref="AY9:AY39">SUM(BA9,BI9,BO9,BW9,BP9,CE9,CK9,CN9,CQ9,CR9,CS9,CV9,CW9,CX9,CY9,DB9,DC9,DD9)</f>
        <v>186</v>
      </c>
      <c r="AZ9" s="130"/>
      <c r="BA9" s="131">
        <f aca="true" t="shared" si="10" ref="BA9:CF9">SUM(BA10:BA11)</f>
        <v>22</v>
      </c>
      <c r="BB9" s="127">
        <f t="shared" si="10"/>
        <v>0</v>
      </c>
      <c r="BC9" s="127">
        <f t="shared" si="10"/>
        <v>22</v>
      </c>
      <c r="BD9" s="127">
        <f t="shared" si="10"/>
        <v>0</v>
      </c>
      <c r="BE9" s="127">
        <f t="shared" si="10"/>
        <v>0</v>
      </c>
      <c r="BF9" s="127">
        <f t="shared" si="10"/>
        <v>0</v>
      </c>
      <c r="BG9" s="127">
        <f t="shared" si="10"/>
        <v>0</v>
      </c>
      <c r="BH9" s="127">
        <f t="shared" si="10"/>
        <v>0</v>
      </c>
      <c r="BI9" s="126">
        <f t="shared" si="10"/>
        <v>16</v>
      </c>
      <c r="BJ9" s="127">
        <f t="shared" si="10"/>
        <v>0</v>
      </c>
      <c r="BK9" s="127">
        <f t="shared" si="10"/>
        <v>0</v>
      </c>
      <c r="BL9" s="127">
        <f t="shared" si="10"/>
        <v>0</v>
      </c>
      <c r="BM9" s="127">
        <f t="shared" si="10"/>
        <v>0</v>
      </c>
      <c r="BN9" s="132">
        <f t="shared" si="10"/>
        <v>16</v>
      </c>
      <c r="BO9" s="126">
        <f t="shared" si="10"/>
        <v>70</v>
      </c>
      <c r="BP9" s="124">
        <f t="shared" si="10"/>
        <v>12</v>
      </c>
      <c r="BQ9" s="127">
        <f t="shared" si="10"/>
        <v>0</v>
      </c>
      <c r="BR9" s="127">
        <f t="shared" si="10"/>
        <v>0</v>
      </c>
      <c r="BS9" s="127">
        <f t="shared" si="10"/>
        <v>0</v>
      </c>
      <c r="BT9" s="127">
        <f t="shared" si="10"/>
        <v>0</v>
      </c>
      <c r="BU9" s="127">
        <f t="shared" si="10"/>
        <v>12</v>
      </c>
      <c r="BV9" s="127">
        <f t="shared" si="10"/>
        <v>0</v>
      </c>
      <c r="BW9" s="126">
        <f t="shared" si="10"/>
        <v>0</v>
      </c>
      <c r="BX9" s="127">
        <f t="shared" si="10"/>
        <v>0</v>
      </c>
      <c r="BY9" s="127">
        <f t="shared" si="10"/>
        <v>0</v>
      </c>
      <c r="BZ9" s="127">
        <f t="shared" si="10"/>
        <v>0</v>
      </c>
      <c r="CA9" s="127">
        <f t="shared" si="10"/>
        <v>0</v>
      </c>
      <c r="CB9" s="127">
        <f t="shared" si="10"/>
        <v>0</v>
      </c>
      <c r="CC9" s="127">
        <f t="shared" si="10"/>
        <v>0</v>
      </c>
      <c r="CD9" s="127">
        <f t="shared" si="10"/>
        <v>0</v>
      </c>
      <c r="CE9" s="126">
        <f t="shared" si="10"/>
        <v>0</v>
      </c>
      <c r="CF9" s="127">
        <f t="shared" si="10"/>
        <v>0</v>
      </c>
      <c r="CG9" s="127">
        <f aca="true" t="shared" si="11" ref="CG9:DD9">SUM(CG10:CG11)</f>
        <v>0</v>
      </c>
      <c r="CH9" s="127">
        <f t="shared" si="11"/>
        <v>0</v>
      </c>
      <c r="CI9" s="127">
        <f t="shared" si="11"/>
        <v>0</v>
      </c>
      <c r="CJ9" s="127">
        <f t="shared" si="11"/>
        <v>0</v>
      </c>
      <c r="CK9" s="126">
        <f t="shared" si="11"/>
        <v>0</v>
      </c>
      <c r="CL9" s="127">
        <f t="shared" si="11"/>
        <v>0</v>
      </c>
      <c r="CM9" s="127">
        <f t="shared" si="11"/>
        <v>0</v>
      </c>
      <c r="CN9" s="126">
        <f t="shared" si="11"/>
        <v>0</v>
      </c>
      <c r="CO9" s="126">
        <f t="shared" si="11"/>
        <v>0</v>
      </c>
      <c r="CP9" s="126">
        <f t="shared" si="11"/>
        <v>0</v>
      </c>
      <c r="CQ9" s="126">
        <f t="shared" si="11"/>
        <v>0</v>
      </c>
      <c r="CR9" s="126">
        <f t="shared" si="11"/>
        <v>0</v>
      </c>
      <c r="CS9" s="126">
        <f t="shared" si="11"/>
        <v>0</v>
      </c>
      <c r="CT9" s="126">
        <f t="shared" si="11"/>
        <v>0</v>
      </c>
      <c r="CU9" s="126">
        <f t="shared" si="11"/>
        <v>0</v>
      </c>
      <c r="CV9" s="126">
        <f t="shared" si="11"/>
        <v>0</v>
      </c>
      <c r="CW9" s="126">
        <f t="shared" si="11"/>
        <v>0</v>
      </c>
      <c r="CX9" s="126">
        <f t="shared" si="11"/>
        <v>0</v>
      </c>
      <c r="CY9" s="126">
        <f t="shared" si="11"/>
        <v>66</v>
      </c>
      <c r="CZ9" s="127">
        <f t="shared" si="11"/>
        <v>66</v>
      </c>
      <c r="DA9" s="127">
        <f t="shared" si="11"/>
        <v>0</v>
      </c>
      <c r="DB9" s="127">
        <f t="shared" si="11"/>
        <v>0</v>
      </c>
      <c r="DC9" s="132">
        <f t="shared" si="11"/>
        <v>0</v>
      </c>
      <c r="DD9" s="129">
        <f t="shared" si="11"/>
        <v>0</v>
      </c>
    </row>
    <row r="10" spans="1:108" ht="12.75" customHeight="1" thickBot="1" thickTop="1">
      <c r="A10" s="133"/>
      <c r="B10" s="8" t="s">
        <v>183</v>
      </c>
      <c r="C10" s="834">
        <f t="shared" si="5"/>
        <v>1</v>
      </c>
      <c r="D10" s="134">
        <v>1342</v>
      </c>
      <c r="E10" s="134">
        <f t="shared" si="6"/>
        <v>1342</v>
      </c>
      <c r="F10" s="864"/>
      <c r="G10" s="135">
        <f>SUM(H10:M10)</f>
        <v>0</v>
      </c>
      <c r="H10" s="136"/>
      <c r="I10" s="136"/>
      <c r="J10" s="136"/>
      <c r="K10" s="136"/>
      <c r="L10" s="136"/>
      <c r="M10" s="136"/>
      <c r="N10" s="137">
        <f>SUM(O10:X10)</f>
        <v>0</v>
      </c>
      <c r="O10" s="136"/>
      <c r="P10" s="136"/>
      <c r="Q10" s="136"/>
      <c r="R10" s="136"/>
      <c r="S10" s="136"/>
      <c r="T10" s="136"/>
      <c r="U10" s="136"/>
      <c r="V10" s="138"/>
      <c r="W10" s="136"/>
      <c r="X10" s="136"/>
      <c r="Y10" s="137">
        <f>SUM(Z10:AK10)</f>
        <v>0</v>
      </c>
      <c r="Z10" s="136">
        <f>příjmy!G59</f>
        <v>0</v>
      </c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9"/>
      <c r="AM10" s="140"/>
      <c r="AN10" s="137">
        <f>SUM(AO10:AQ10)</f>
        <v>1342</v>
      </c>
      <c r="AO10" s="136"/>
      <c r="AP10" s="136"/>
      <c r="AQ10" s="141">
        <f>příjmy!G222</f>
        <v>1342</v>
      </c>
      <c r="AR10" s="140">
        <f>příjmy!G238</f>
        <v>0</v>
      </c>
      <c r="AS10" s="142">
        <f>příjmy!G262</f>
        <v>0</v>
      </c>
      <c r="AT10" s="7"/>
      <c r="AU10" s="133"/>
      <c r="AV10" s="8" t="s">
        <v>185</v>
      </c>
      <c r="AW10" s="834">
        <f t="shared" si="8"/>
        <v>0.2029988465974625</v>
      </c>
      <c r="AX10" s="134">
        <v>867</v>
      </c>
      <c r="AY10" s="134">
        <f t="shared" si="9"/>
        <v>176</v>
      </c>
      <c r="AZ10" s="8"/>
      <c r="BA10" s="143">
        <f>SUM(BB10:BH10)</f>
        <v>22</v>
      </c>
      <c r="BB10" s="136"/>
      <c r="BC10" s="136">
        <f>výdaje!G25</f>
        <v>22</v>
      </c>
      <c r="BD10" s="136"/>
      <c r="BE10" s="136">
        <f>výdaje!G58</f>
        <v>0</v>
      </c>
      <c r="BF10" s="136">
        <f>výdaje!G84</f>
        <v>0</v>
      </c>
      <c r="BG10" s="136"/>
      <c r="BH10" s="136"/>
      <c r="BI10" s="144">
        <f>SUM(BJ10:BN10)</f>
        <v>16</v>
      </c>
      <c r="BJ10" s="136"/>
      <c r="BK10" s="136"/>
      <c r="BL10" s="136"/>
      <c r="BM10" s="136"/>
      <c r="BN10" s="145">
        <f>výdaje!G176</f>
        <v>16</v>
      </c>
      <c r="BO10" s="140">
        <f>výdaje!G224</f>
        <v>70</v>
      </c>
      <c r="BP10" s="146">
        <f>SUM(BQ10:BV10)</f>
        <v>2</v>
      </c>
      <c r="BQ10" s="136"/>
      <c r="BR10" s="136"/>
      <c r="BS10" s="136">
        <f>výdaje!G265</f>
        <v>0</v>
      </c>
      <c r="BT10" s="136"/>
      <c r="BU10" s="136">
        <f>výdaje!G291</f>
        <v>2</v>
      </c>
      <c r="BV10" s="136"/>
      <c r="BW10" s="144">
        <f>SUM(BX10:CD10)</f>
        <v>0</v>
      </c>
      <c r="BX10" s="136"/>
      <c r="BY10" s="136"/>
      <c r="BZ10" s="136"/>
      <c r="CA10" s="136"/>
      <c r="CB10" s="136"/>
      <c r="CC10" s="136"/>
      <c r="CD10" s="136">
        <f>výdaje!G395</f>
        <v>0</v>
      </c>
      <c r="CE10" s="144">
        <f>SUM(CF10:CJ10)</f>
        <v>0</v>
      </c>
      <c r="CF10" s="136">
        <f>výdaje!G445</f>
        <v>0</v>
      </c>
      <c r="CG10" s="136"/>
      <c r="CH10" s="136"/>
      <c r="CI10" s="136"/>
      <c r="CJ10" s="136"/>
      <c r="CK10" s="144">
        <f>SUM(CL10:CM10)</f>
        <v>0</v>
      </c>
      <c r="CL10" s="136"/>
      <c r="CM10" s="136"/>
      <c r="CN10" s="140">
        <f>SUM(CO10:CP10)</f>
        <v>0</v>
      </c>
      <c r="CO10" s="147"/>
      <c r="CP10" s="148"/>
      <c r="CQ10" s="140"/>
      <c r="CR10" s="140"/>
      <c r="CS10" s="140">
        <f>SUM(CT10:CU10)</f>
        <v>0</v>
      </c>
      <c r="CT10" s="147"/>
      <c r="CU10" s="148"/>
      <c r="CV10" s="140"/>
      <c r="CW10" s="140">
        <f>výdaje!G662</f>
        <v>0</v>
      </c>
      <c r="CX10" s="140"/>
      <c r="CY10" s="144">
        <f>CZ10+DA10</f>
        <v>66</v>
      </c>
      <c r="CZ10" s="136">
        <f>výdaje!G681+výdaje!G683+výdaje!G722</f>
        <v>66</v>
      </c>
      <c r="DA10" s="136"/>
      <c r="DB10" s="149">
        <f>výdaje!G720</f>
        <v>0</v>
      </c>
      <c r="DC10" s="149"/>
      <c r="DD10" s="142"/>
    </row>
    <row r="11" spans="1:108" ht="12" customHeight="1" thickBot="1" thickTop="1">
      <c r="A11" s="133"/>
      <c r="B11" s="8" t="s">
        <v>186</v>
      </c>
      <c r="C11" s="834" t="str">
        <f t="shared" si="5"/>
        <v>*</v>
      </c>
      <c r="D11" s="134">
        <v>0</v>
      </c>
      <c r="E11" s="134">
        <f t="shared" si="6"/>
        <v>0</v>
      </c>
      <c r="F11" s="864"/>
      <c r="G11" s="135">
        <f>SUM(H11:M11)</f>
        <v>0</v>
      </c>
      <c r="H11" s="136"/>
      <c r="I11" s="136"/>
      <c r="J11" s="136"/>
      <c r="K11" s="136"/>
      <c r="L11" s="136"/>
      <c r="M11" s="136"/>
      <c r="N11" s="137">
        <f>SUM(O11:X11)</f>
        <v>0</v>
      </c>
      <c r="O11" s="136" t="s">
        <v>187</v>
      </c>
      <c r="P11" s="136">
        <f>příjmy!G39</f>
        <v>0</v>
      </c>
      <c r="Q11" s="136"/>
      <c r="R11" s="136"/>
      <c r="S11" s="136"/>
      <c r="T11" s="136"/>
      <c r="U11" s="136"/>
      <c r="V11" s="138"/>
      <c r="W11" s="136"/>
      <c r="X11" s="136"/>
      <c r="Y11" s="137">
        <f>SUM(Z11:AK11)</f>
        <v>0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9"/>
      <c r="AM11" s="140"/>
      <c r="AN11" s="137">
        <f>SUM(AO11:AQ11)</f>
        <v>0</v>
      </c>
      <c r="AO11" s="136"/>
      <c r="AP11" s="136"/>
      <c r="AQ11" s="141"/>
      <c r="AR11" s="140"/>
      <c r="AS11" s="142"/>
      <c r="AT11" s="7"/>
      <c r="AU11" s="133"/>
      <c r="AV11" s="8" t="s">
        <v>186</v>
      </c>
      <c r="AW11" s="834">
        <f t="shared" si="8"/>
        <v>0.2702702702702703</v>
      </c>
      <c r="AX11" s="134">
        <v>37</v>
      </c>
      <c r="AY11" s="134">
        <f t="shared" si="9"/>
        <v>10</v>
      </c>
      <c r="AZ11" s="8"/>
      <c r="BA11" s="143">
        <f>SUM(BB11:BH11)</f>
        <v>0</v>
      </c>
      <c r="BB11" s="136"/>
      <c r="BC11" s="136">
        <f>výdaje!G26</f>
        <v>0</v>
      </c>
      <c r="BD11" s="136"/>
      <c r="BE11" s="136"/>
      <c r="BF11" s="136"/>
      <c r="BG11" s="136"/>
      <c r="BH11" s="136"/>
      <c r="BI11" s="144">
        <f>SUM(BJ11:BN11)</f>
        <v>0</v>
      </c>
      <c r="BJ11" s="136"/>
      <c r="BK11" s="136"/>
      <c r="BL11" s="136"/>
      <c r="BM11" s="136"/>
      <c r="BN11" s="145">
        <f>výdaje!G177</f>
        <v>0</v>
      </c>
      <c r="BO11" s="140"/>
      <c r="BP11" s="146">
        <f>SUM(BQ11:BV11)</f>
        <v>10</v>
      </c>
      <c r="BQ11" s="136"/>
      <c r="BR11" s="136"/>
      <c r="BS11" s="136"/>
      <c r="BT11" s="136"/>
      <c r="BU11" s="136">
        <f>výdaje!G292+výdaje!G3247</f>
        <v>10</v>
      </c>
      <c r="BV11" s="136"/>
      <c r="BW11" s="144">
        <f>SUM(BX11:CD11)</f>
        <v>0</v>
      </c>
      <c r="BX11" s="136"/>
      <c r="BY11" s="136"/>
      <c r="BZ11" s="136"/>
      <c r="CA11" s="136"/>
      <c r="CB11" s="136"/>
      <c r="CC11" s="136"/>
      <c r="CD11" s="136">
        <f>výdaje!G394</f>
        <v>0</v>
      </c>
      <c r="CE11" s="144">
        <f>SUM(CF11:CJ11)</f>
        <v>0</v>
      </c>
      <c r="CF11" s="136"/>
      <c r="CG11" s="136"/>
      <c r="CH11" s="136"/>
      <c r="CI11" s="136"/>
      <c r="CJ11" s="136"/>
      <c r="CK11" s="144">
        <f>SUM(CL11:CM11)</f>
        <v>0</v>
      </c>
      <c r="CL11" s="136"/>
      <c r="CM11" s="136"/>
      <c r="CN11" s="140">
        <f>SUM(CO11:CP11)</f>
        <v>0</v>
      </c>
      <c r="CO11" s="150"/>
      <c r="CP11" s="145"/>
      <c r="CQ11" s="140"/>
      <c r="CR11" s="140"/>
      <c r="CS11" s="140">
        <f>SUM(CT11:CU11)</f>
        <v>0</v>
      </c>
      <c r="CT11" s="150"/>
      <c r="CU11" s="145">
        <f>výdaje!G574</f>
        <v>0</v>
      </c>
      <c r="CV11" s="140"/>
      <c r="CW11" s="140"/>
      <c r="CX11" s="140"/>
      <c r="CY11" s="144">
        <f>CZ11+DA11</f>
        <v>0</v>
      </c>
      <c r="CZ11" s="136"/>
      <c r="DA11" s="136"/>
      <c r="DB11" s="149"/>
      <c r="DC11" s="149"/>
      <c r="DD11" s="142"/>
    </row>
    <row r="12" spans="1:108" ht="12" customHeight="1" thickBot="1" thickTop="1">
      <c r="A12" s="151" t="s">
        <v>188</v>
      </c>
      <c r="B12" s="152"/>
      <c r="C12" s="838">
        <f t="shared" si="5"/>
        <v>1.0088652482269505</v>
      </c>
      <c r="D12" s="123">
        <v>564</v>
      </c>
      <c r="E12" s="123">
        <f t="shared" si="6"/>
        <v>569</v>
      </c>
      <c r="F12" s="863"/>
      <c r="G12" s="153">
        <f aca="true" t="shared" si="12" ref="G12:AS12">SUM(G13:G14)</f>
        <v>0</v>
      </c>
      <c r="H12" s="154">
        <f t="shared" si="12"/>
        <v>0</v>
      </c>
      <c r="I12" s="154">
        <f t="shared" si="12"/>
        <v>0</v>
      </c>
      <c r="J12" s="154">
        <f t="shared" si="12"/>
        <v>0</v>
      </c>
      <c r="K12" s="154">
        <f t="shared" si="12"/>
        <v>0</v>
      </c>
      <c r="L12" s="154">
        <f t="shared" si="12"/>
        <v>0</v>
      </c>
      <c r="M12" s="154">
        <f t="shared" si="12"/>
        <v>0</v>
      </c>
      <c r="N12" s="155">
        <f t="shared" si="12"/>
        <v>10</v>
      </c>
      <c r="O12" s="156">
        <f t="shared" si="12"/>
        <v>10</v>
      </c>
      <c r="P12" s="156">
        <f t="shared" si="12"/>
        <v>0</v>
      </c>
      <c r="Q12" s="156">
        <f t="shared" si="12"/>
        <v>0</v>
      </c>
      <c r="R12" s="156">
        <f t="shared" si="12"/>
        <v>0</v>
      </c>
      <c r="S12" s="156">
        <f t="shared" si="12"/>
        <v>0</v>
      </c>
      <c r="T12" s="156">
        <f t="shared" si="12"/>
        <v>0</v>
      </c>
      <c r="U12" s="156">
        <f t="shared" si="12"/>
        <v>0</v>
      </c>
      <c r="V12" s="156">
        <f t="shared" si="12"/>
        <v>0</v>
      </c>
      <c r="W12" s="156">
        <f t="shared" si="12"/>
        <v>0</v>
      </c>
      <c r="X12" s="156">
        <f t="shared" si="12"/>
        <v>0</v>
      </c>
      <c r="Y12" s="155">
        <f t="shared" si="12"/>
        <v>360</v>
      </c>
      <c r="Z12" s="156">
        <f t="shared" si="12"/>
        <v>0</v>
      </c>
      <c r="AA12" s="156">
        <f t="shared" si="12"/>
        <v>0</v>
      </c>
      <c r="AB12" s="156">
        <f t="shared" si="12"/>
        <v>0</v>
      </c>
      <c r="AC12" s="156">
        <f t="shared" si="12"/>
        <v>0</v>
      </c>
      <c r="AD12" s="156">
        <f t="shared" si="12"/>
        <v>0</v>
      </c>
      <c r="AE12" s="156">
        <f t="shared" si="12"/>
        <v>0</v>
      </c>
      <c r="AF12" s="156">
        <f t="shared" si="12"/>
        <v>0</v>
      </c>
      <c r="AG12" s="156">
        <f t="shared" si="12"/>
        <v>300</v>
      </c>
      <c r="AH12" s="156">
        <f t="shared" si="12"/>
        <v>0</v>
      </c>
      <c r="AI12" s="156">
        <f t="shared" si="12"/>
        <v>0</v>
      </c>
      <c r="AJ12" s="156">
        <f t="shared" si="12"/>
        <v>60</v>
      </c>
      <c r="AK12" s="156">
        <f t="shared" si="12"/>
        <v>0</v>
      </c>
      <c r="AL12" s="157">
        <f t="shared" si="12"/>
        <v>0</v>
      </c>
      <c r="AM12" s="155">
        <f t="shared" si="12"/>
        <v>0</v>
      </c>
      <c r="AN12" s="155">
        <f t="shared" si="12"/>
        <v>0</v>
      </c>
      <c r="AO12" s="156">
        <f t="shared" si="12"/>
        <v>0</v>
      </c>
      <c r="AP12" s="156">
        <f t="shared" si="12"/>
        <v>0</v>
      </c>
      <c r="AQ12" s="152">
        <f t="shared" si="12"/>
        <v>0</v>
      </c>
      <c r="AR12" s="155">
        <f t="shared" si="12"/>
        <v>199</v>
      </c>
      <c r="AS12" s="158">
        <f t="shared" si="12"/>
        <v>0</v>
      </c>
      <c r="AT12" s="152"/>
      <c r="AU12" s="151" t="s">
        <v>188</v>
      </c>
      <c r="AV12" s="152"/>
      <c r="AW12" s="838">
        <f t="shared" si="8"/>
        <v>0.6879957694341619</v>
      </c>
      <c r="AX12" s="123">
        <v>1891</v>
      </c>
      <c r="AY12" s="123">
        <f t="shared" si="9"/>
        <v>1301</v>
      </c>
      <c r="AZ12" s="130"/>
      <c r="BA12" s="159">
        <f>SUM(BA13:BA14)</f>
        <v>0</v>
      </c>
      <c r="BB12" s="156">
        <f>SUM(BB13:BB14)</f>
        <v>0</v>
      </c>
      <c r="BC12" s="156">
        <f>SUM(BC13:BC14)</f>
        <v>0</v>
      </c>
      <c r="BD12" s="156">
        <f>SUM(BD13:BD14)</f>
        <v>0</v>
      </c>
      <c r="BE12" s="156"/>
      <c r="BF12" s="156">
        <f aca="true" t="shared" si="13" ref="BF12:CK12">SUM(BF13:BF14)</f>
        <v>0</v>
      </c>
      <c r="BG12" s="156">
        <f t="shared" si="13"/>
        <v>0</v>
      </c>
      <c r="BH12" s="156">
        <f t="shared" si="13"/>
        <v>0</v>
      </c>
      <c r="BI12" s="155">
        <f t="shared" si="13"/>
        <v>128</v>
      </c>
      <c r="BJ12" s="156">
        <f t="shared" si="13"/>
        <v>0</v>
      </c>
      <c r="BK12" s="156">
        <f t="shared" si="13"/>
        <v>0</v>
      </c>
      <c r="BL12" s="156">
        <f t="shared" si="13"/>
        <v>0</v>
      </c>
      <c r="BM12" s="156">
        <f t="shared" si="13"/>
        <v>0</v>
      </c>
      <c r="BN12" s="160">
        <f t="shared" si="13"/>
        <v>128</v>
      </c>
      <c r="BO12" s="155">
        <f t="shared" si="13"/>
        <v>0</v>
      </c>
      <c r="BP12" s="153">
        <f t="shared" si="13"/>
        <v>355</v>
      </c>
      <c r="BQ12" s="156">
        <f t="shared" si="13"/>
        <v>0</v>
      </c>
      <c r="BR12" s="156">
        <f t="shared" si="13"/>
        <v>0</v>
      </c>
      <c r="BS12" s="156">
        <f t="shared" si="13"/>
        <v>0</v>
      </c>
      <c r="BT12" s="156">
        <f t="shared" si="13"/>
        <v>0</v>
      </c>
      <c r="BU12" s="156">
        <f t="shared" si="13"/>
        <v>355</v>
      </c>
      <c r="BV12" s="156">
        <f t="shared" si="13"/>
        <v>0</v>
      </c>
      <c r="BW12" s="155">
        <f t="shared" si="13"/>
        <v>54</v>
      </c>
      <c r="BX12" s="156">
        <f t="shared" si="13"/>
        <v>0</v>
      </c>
      <c r="BY12" s="156">
        <f t="shared" si="13"/>
        <v>0</v>
      </c>
      <c r="BZ12" s="156">
        <f t="shared" si="13"/>
        <v>0</v>
      </c>
      <c r="CA12" s="156">
        <f t="shared" si="13"/>
        <v>0</v>
      </c>
      <c r="CB12" s="156">
        <f t="shared" si="13"/>
        <v>0</v>
      </c>
      <c r="CC12" s="156">
        <f t="shared" si="13"/>
        <v>0</v>
      </c>
      <c r="CD12" s="156">
        <f t="shared" si="13"/>
        <v>54</v>
      </c>
      <c r="CE12" s="155">
        <f t="shared" si="13"/>
        <v>7</v>
      </c>
      <c r="CF12" s="156">
        <f t="shared" si="13"/>
        <v>7</v>
      </c>
      <c r="CG12" s="156">
        <f t="shared" si="13"/>
        <v>0</v>
      </c>
      <c r="CH12" s="156">
        <f t="shared" si="13"/>
        <v>0</v>
      </c>
      <c r="CI12" s="156">
        <f t="shared" si="13"/>
        <v>0</v>
      </c>
      <c r="CJ12" s="156">
        <f t="shared" si="13"/>
        <v>0</v>
      </c>
      <c r="CK12" s="155">
        <f t="shared" si="13"/>
        <v>0</v>
      </c>
      <c r="CL12" s="156">
        <f aca="true" t="shared" si="14" ref="CL12:DD12">SUM(CL13:CL14)</f>
        <v>0</v>
      </c>
      <c r="CM12" s="156">
        <f t="shared" si="14"/>
        <v>0</v>
      </c>
      <c r="CN12" s="155">
        <f t="shared" si="14"/>
        <v>0</v>
      </c>
      <c r="CO12" s="155">
        <f t="shared" si="14"/>
        <v>0</v>
      </c>
      <c r="CP12" s="155">
        <f t="shared" si="14"/>
        <v>0</v>
      </c>
      <c r="CQ12" s="155">
        <f t="shared" si="14"/>
        <v>0</v>
      </c>
      <c r="CR12" s="155">
        <f t="shared" si="14"/>
        <v>0</v>
      </c>
      <c r="CS12" s="155">
        <f t="shared" si="14"/>
        <v>0</v>
      </c>
      <c r="CT12" s="155">
        <f t="shared" si="14"/>
        <v>0</v>
      </c>
      <c r="CU12" s="155">
        <f t="shared" si="14"/>
        <v>0</v>
      </c>
      <c r="CV12" s="155">
        <f t="shared" si="14"/>
        <v>0</v>
      </c>
      <c r="CW12" s="155">
        <f t="shared" si="14"/>
        <v>0</v>
      </c>
      <c r="CX12" s="155">
        <f t="shared" si="14"/>
        <v>0</v>
      </c>
      <c r="CY12" s="155">
        <f t="shared" si="14"/>
        <v>757</v>
      </c>
      <c r="CZ12" s="156">
        <f t="shared" si="14"/>
        <v>757</v>
      </c>
      <c r="DA12" s="156">
        <f t="shared" si="14"/>
        <v>0</v>
      </c>
      <c r="DB12" s="156">
        <f t="shared" si="14"/>
        <v>0</v>
      </c>
      <c r="DC12" s="156">
        <f t="shared" si="14"/>
        <v>0</v>
      </c>
      <c r="DD12" s="158">
        <f t="shared" si="14"/>
        <v>0</v>
      </c>
    </row>
    <row r="13" spans="1:108" ht="12.75" customHeight="1" thickBot="1" thickTop="1">
      <c r="A13" s="133"/>
      <c r="B13" s="8" t="s">
        <v>189</v>
      </c>
      <c r="C13" s="834">
        <f t="shared" si="5"/>
        <v>1.0088652482269505</v>
      </c>
      <c r="D13" s="134">
        <v>564</v>
      </c>
      <c r="E13" s="134">
        <f t="shared" si="6"/>
        <v>569</v>
      </c>
      <c r="F13" s="864"/>
      <c r="G13" s="135">
        <f>SUM(H13:M13)</f>
        <v>0</v>
      </c>
      <c r="H13" s="136"/>
      <c r="I13" s="136"/>
      <c r="J13" s="136"/>
      <c r="K13" s="136"/>
      <c r="L13" s="136"/>
      <c r="M13" s="136"/>
      <c r="N13" s="137">
        <f>SUM(O13:X13)</f>
        <v>10</v>
      </c>
      <c r="O13" s="136">
        <f>příjmy!G20</f>
        <v>10</v>
      </c>
      <c r="P13" s="136"/>
      <c r="Q13" s="136"/>
      <c r="R13" s="136"/>
      <c r="S13" s="136"/>
      <c r="T13" s="136"/>
      <c r="U13" s="136"/>
      <c r="V13" s="138"/>
      <c r="W13" s="136"/>
      <c r="X13" s="136"/>
      <c r="Y13" s="137">
        <f>SUM(Z13:AK13)</f>
        <v>360</v>
      </c>
      <c r="Z13" s="136"/>
      <c r="AA13" s="136"/>
      <c r="AB13" s="136"/>
      <c r="AC13" s="136"/>
      <c r="AD13" s="136"/>
      <c r="AE13" s="136"/>
      <c r="AF13" s="136"/>
      <c r="AG13" s="136">
        <f>příjmy!G115</f>
        <v>300</v>
      </c>
      <c r="AH13" s="136"/>
      <c r="AI13" s="136"/>
      <c r="AJ13" s="136">
        <f>příjmy!G136</f>
        <v>60</v>
      </c>
      <c r="AK13" s="136"/>
      <c r="AL13" s="139"/>
      <c r="AM13" s="140"/>
      <c r="AN13" s="137">
        <f>SUM(AO13:AQ13)</f>
        <v>0</v>
      </c>
      <c r="AO13" s="136"/>
      <c r="AP13" s="136"/>
      <c r="AQ13" s="141"/>
      <c r="AR13" s="140">
        <f>příjmy!G165+příjmy!G268+příjmy!G269+příjmy!G270+příjmy!G271+příjmy!G265+příjmy!G266+příjmy!G267</f>
        <v>199</v>
      </c>
      <c r="AS13" s="142"/>
      <c r="AT13" s="7"/>
      <c r="AU13" s="133"/>
      <c r="AV13" s="8" t="s">
        <v>189</v>
      </c>
      <c r="AW13" s="834">
        <f t="shared" si="8"/>
        <v>0.6879957694341619</v>
      </c>
      <c r="AX13" s="134">
        <v>1891</v>
      </c>
      <c r="AY13" s="134">
        <f t="shared" si="9"/>
        <v>1301</v>
      </c>
      <c r="AZ13" s="8"/>
      <c r="BA13" s="143">
        <f>SUM(BB13:BH13)</f>
        <v>0</v>
      </c>
      <c r="BB13" s="136"/>
      <c r="BC13" s="136"/>
      <c r="BD13" s="136"/>
      <c r="BE13" s="136"/>
      <c r="BF13" s="136"/>
      <c r="BG13" s="136"/>
      <c r="BH13" s="136"/>
      <c r="BI13" s="144">
        <f>SUM(BJ13:BN13)</f>
        <v>128</v>
      </c>
      <c r="BJ13" s="136">
        <f>výdaje!G123</f>
        <v>0</v>
      </c>
      <c r="BK13" s="136"/>
      <c r="BL13" s="136">
        <f>výdaje!G141</f>
        <v>0</v>
      </c>
      <c r="BM13" s="136"/>
      <c r="BN13" s="145">
        <f>výdaje!G178</f>
        <v>128</v>
      </c>
      <c r="BO13" s="140"/>
      <c r="BP13" s="146">
        <f>SUM(BQ13:BV13)</f>
        <v>355</v>
      </c>
      <c r="BQ13" s="136"/>
      <c r="BR13" s="136"/>
      <c r="BS13" s="136"/>
      <c r="BT13" s="136"/>
      <c r="BU13" s="136">
        <f>výdaje!G293</f>
        <v>355</v>
      </c>
      <c r="BV13" s="136"/>
      <c r="BW13" s="144">
        <f>SUM(BX13:CD13)</f>
        <v>54</v>
      </c>
      <c r="BX13" s="136"/>
      <c r="BY13" s="136">
        <f>výdaje!G332</f>
        <v>0</v>
      </c>
      <c r="BZ13" s="136">
        <f>výdaje!G356</f>
        <v>0</v>
      </c>
      <c r="CA13" s="136"/>
      <c r="CB13" s="136"/>
      <c r="CC13" s="136"/>
      <c r="CD13" s="136">
        <f>výdaje!G396</f>
        <v>54</v>
      </c>
      <c r="CE13" s="144">
        <f>SUM(CF13:CJ13)</f>
        <v>7</v>
      </c>
      <c r="CF13" s="136">
        <f>výdaje!G446+výdaje!G721</f>
        <v>7</v>
      </c>
      <c r="CG13" s="136"/>
      <c r="CH13" s="136"/>
      <c r="CI13" s="136"/>
      <c r="CJ13" s="136"/>
      <c r="CK13" s="144">
        <f>SUM(CL13:CM13)</f>
        <v>0</v>
      </c>
      <c r="CL13" s="136"/>
      <c r="CM13" s="136"/>
      <c r="CN13" s="140">
        <f>SUM(CO13:CP13)</f>
        <v>0</v>
      </c>
      <c r="CO13" s="147"/>
      <c r="CP13" s="148"/>
      <c r="CQ13" s="140"/>
      <c r="CR13" s="140"/>
      <c r="CS13" s="140">
        <f>SUM(CT13:CU13)</f>
        <v>0</v>
      </c>
      <c r="CT13" s="147"/>
      <c r="CU13" s="148"/>
      <c r="CV13" s="140"/>
      <c r="CW13" s="140"/>
      <c r="CX13" s="140"/>
      <c r="CY13" s="144">
        <f>CZ13+DA13</f>
        <v>757</v>
      </c>
      <c r="CZ13" s="136">
        <f>výdaje!G701+výdaje!G712+výdaje!G695+výdaje!G697+výdaje!G698+výdaje!G726+výdaje!G696+výdaje!G727+výdaje!G731+výdaje!G732+výdaje!G733+výdaje!G734</f>
        <v>757</v>
      </c>
      <c r="DA13" s="136"/>
      <c r="DB13" s="149"/>
      <c r="DC13" s="149">
        <f>výdaje!G606</f>
        <v>0</v>
      </c>
      <c r="DD13" s="142"/>
    </row>
    <row r="14" spans="1:108" ht="12.75" customHeight="1" thickBot="1" thickTop="1">
      <c r="A14" s="133"/>
      <c r="B14" s="8" t="s">
        <v>190</v>
      </c>
      <c r="C14" s="834" t="str">
        <f t="shared" si="5"/>
        <v>*</v>
      </c>
      <c r="D14" s="134">
        <v>0</v>
      </c>
      <c r="E14" s="134">
        <f t="shared" si="6"/>
        <v>0</v>
      </c>
      <c r="F14" s="864"/>
      <c r="G14" s="135">
        <f>SUM(H14:M14)</f>
        <v>0</v>
      </c>
      <c r="H14" s="136"/>
      <c r="I14" s="136"/>
      <c r="J14" s="136"/>
      <c r="K14" s="136"/>
      <c r="L14" s="136"/>
      <c r="M14" s="136"/>
      <c r="N14" s="137">
        <f>SUM(O14:X14)</f>
        <v>0</v>
      </c>
      <c r="O14" s="136"/>
      <c r="P14" s="136"/>
      <c r="Q14" s="136"/>
      <c r="R14" s="136"/>
      <c r="S14" s="136"/>
      <c r="T14" s="136"/>
      <c r="U14" s="136"/>
      <c r="V14" s="138"/>
      <c r="W14" s="136"/>
      <c r="X14" s="136"/>
      <c r="Y14" s="137">
        <f>SUM(Z14:AK14)</f>
        <v>0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>
        <f>příjmy!G166</f>
        <v>0</v>
      </c>
      <c r="AK14" s="136"/>
      <c r="AL14" s="139"/>
      <c r="AM14" s="140"/>
      <c r="AN14" s="137">
        <f>SUM(AO14:AQ14)</f>
        <v>0</v>
      </c>
      <c r="AO14" s="136"/>
      <c r="AP14" s="136"/>
      <c r="AQ14" s="141"/>
      <c r="AR14" s="140"/>
      <c r="AS14" s="142"/>
      <c r="AT14" s="7"/>
      <c r="AU14" s="133"/>
      <c r="AV14" s="8" t="s">
        <v>190</v>
      </c>
      <c r="AW14" s="834" t="str">
        <f t="shared" si="8"/>
        <v>*</v>
      </c>
      <c r="AX14" s="134">
        <v>0</v>
      </c>
      <c r="AY14" s="134">
        <f t="shared" si="9"/>
        <v>0</v>
      </c>
      <c r="AZ14" s="8"/>
      <c r="BA14" s="143">
        <f>SUM(BB14:BH14)</f>
        <v>0</v>
      </c>
      <c r="BB14" s="136"/>
      <c r="BC14" s="136"/>
      <c r="BD14" s="136"/>
      <c r="BE14" s="136"/>
      <c r="BF14" s="136"/>
      <c r="BG14" s="136"/>
      <c r="BH14" s="136"/>
      <c r="BI14" s="144">
        <f>SUM(BJ14:BN14)</f>
        <v>0</v>
      </c>
      <c r="BJ14" s="136"/>
      <c r="BK14" s="136"/>
      <c r="BL14" s="136"/>
      <c r="BM14" s="136"/>
      <c r="BN14" s="145">
        <f>výdaje!G179</f>
        <v>0</v>
      </c>
      <c r="BO14" s="140"/>
      <c r="BP14" s="146">
        <f>SUM(BQ14:BV14)</f>
        <v>0</v>
      </c>
      <c r="BQ14" s="136"/>
      <c r="BR14" s="136"/>
      <c r="BS14" s="136"/>
      <c r="BT14" s="136"/>
      <c r="BU14" s="136"/>
      <c r="BV14" s="136"/>
      <c r="BW14" s="144">
        <f>SUM(BX14:CD14)</f>
        <v>0</v>
      </c>
      <c r="BX14" s="136"/>
      <c r="BY14" s="136"/>
      <c r="BZ14" s="136"/>
      <c r="CA14" s="136"/>
      <c r="CB14" s="136"/>
      <c r="CC14" s="136"/>
      <c r="CD14" s="136"/>
      <c r="CE14" s="144">
        <f>SUM(CF14:CJ14)</f>
        <v>0</v>
      </c>
      <c r="CF14" s="136"/>
      <c r="CG14" s="136"/>
      <c r="CH14" s="136"/>
      <c r="CI14" s="136"/>
      <c r="CJ14" s="136"/>
      <c r="CK14" s="144">
        <f>SUM(CL14:CM14)</f>
        <v>0</v>
      </c>
      <c r="CL14" s="136"/>
      <c r="CM14" s="136"/>
      <c r="CN14" s="140">
        <f>SUM(CO14:CP14)</f>
        <v>0</v>
      </c>
      <c r="CO14" s="161">
        <f>výdaje!G526</f>
        <v>0</v>
      </c>
      <c r="CP14" s="162"/>
      <c r="CQ14" s="140"/>
      <c r="CR14" s="140"/>
      <c r="CS14" s="140">
        <f>SUM(CT14:CU14)</f>
        <v>0</v>
      </c>
      <c r="CT14" s="161"/>
      <c r="CU14" s="162">
        <f>výdaje!G575</f>
        <v>0</v>
      </c>
      <c r="CV14" s="140"/>
      <c r="CW14" s="140"/>
      <c r="CX14" s="140"/>
      <c r="CY14" s="144">
        <f>CZ14+DA14</f>
        <v>0</v>
      </c>
      <c r="CZ14" s="136"/>
      <c r="DA14" s="136"/>
      <c r="DB14" s="149"/>
      <c r="DC14" s="149"/>
      <c r="DD14" s="142"/>
    </row>
    <row r="15" spans="1:108" ht="12" customHeight="1" thickBot="1" thickTop="1">
      <c r="A15" s="151" t="s">
        <v>191</v>
      </c>
      <c r="B15" s="152"/>
      <c r="C15" s="838">
        <f t="shared" si="5"/>
        <v>2.2883597883597884</v>
      </c>
      <c r="D15" s="123">
        <v>756</v>
      </c>
      <c r="E15" s="123">
        <f t="shared" si="6"/>
        <v>1730</v>
      </c>
      <c r="F15" s="863"/>
      <c r="G15" s="153">
        <f aca="true" t="shared" si="15" ref="G15:AS15">SUM(G16:G19)</f>
        <v>0</v>
      </c>
      <c r="H15" s="154">
        <f t="shared" si="15"/>
        <v>0</v>
      </c>
      <c r="I15" s="154">
        <f t="shared" si="15"/>
        <v>0</v>
      </c>
      <c r="J15" s="154">
        <f t="shared" si="15"/>
        <v>0</v>
      </c>
      <c r="K15" s="154">
        <f t="shared" si="15"/>
        <v>0</v>
      </c>
      <c r="L15" s="154">
        <f t="shared" si="15"/>
        <v>0</v>
      </c>
      <c r="M15" s="154">
        <f t="shared" si="15"/>
        <v>0</v>
      </c>
      <c r="N15" s="155">
        <f t="shared" si="15"/>
        <v>0</v>
      </c>
      <c r="O15" s="156">
        <f t="shared" si="15"/>
        <v>0</v>
      </c>
      <c r="P15" s="156">
        <f t="shared" si="15"/>
        <v>0</v>
      </c>
      <c r="Q15" s="156">
        <f t="shared" si="15"/>
        <v>0</v>
      </c>
      <c r="R15" s="156">
        <f t="shared" si="15"/>
        <v>0</v>
      </c>
      <c r="S15" s="156">
        <f t="shared" si="15"/>
        <v>0</v>
      </c>
      <c r="T15" s="156">
        <f t="shared" si="15"/>
        <v>0</v>
      </c>
      <c r="U15" s="156">
        <f t="shared" si="15"/>
        <v>0</v>
      </c>
      <c r="V15" s="156">
        <f t="shared" si="15"/>
        <v>0</v>
      </c>
      <c r="W15" s="156">
        <f t="shared" si="15"/>
        <v>0</v>
      </c>
      <c r="X15" s="156">
        <f t="shared" si="15"/>
        <v>0</v>
      </c>
      <c r="Y15" s="155">
        <f t="shared" si="15"/>
        <v>0</v>
      </c>
      <c r="Z15" s="156">
        <f t="shared" si="15"/>
        <v>0</v>
      </c>
      <c r="AA15" s="156">
        <f t="shared" si="15"/>
        <v>0</v>
      </c>
      <c r="AB15" s="156">
        <f t="shared" si="15"/>
        <v>0</v>
      </c>
      <c r="AC15" s="156">
        <f t="shared" si="15"/>
        <v>0</v>
      </c>
      <c r="AD15" s="156">
        <f t="shared" si="15"/>
        <v>0</v>
      </c>
      <c r="AE15" s="156">
        <f t="shared" si="15"/>
        <v>0</v>
      </c>
      <c r="AF15" s="156">
        <f t="shared" si="15"/>
        <v>0</v>
      </c>
      <c r="AG15" s="156">
        <f t="shared" si="15"/>
        <v>0</v>
      </c>
      <c r="AH15" s="156">
        <f t="shared" si="15"/>
        <v>0</v>
      </c>
      <c r="AI15" s="156">
        <f t="shared" si="15"/>
        <v>0</v>
      </c>
      <c r="AJ15" s="156">
        <f t="shared" si="15"/>
        <v>0</v>
      </c>
      <c r="AK15" s="156">
        <f t="shared" si="15"/>
        <v>0</v>
      </c>
      <c r="AL15" s="157">
        <f t="shared" si="15"/>
        <v>86</v>
      </c>
      <c r="AM15" s="155">
        <f t="shared" si="15"/>
        <v>0</v>
      </c>
      <c r="AN15" s="155">
        <f t="shared" si="15"/>
        <v>0</v>
      </c>
      <c r="AO15" s="156">
        <f t="shared" si="15"/>
        <v>0</v>
      </c>
      <c r="AP15" s="156">
        <f t="shared" si="15"/>
        <v>0</v>
      </c>
      <c r="AQ15" s="152">
        <f t="shared" si="15"/>
        <v>0</v>
      </c>
      <c r="AR15" s="155">
        <f t="shared" si="15"/>
        <v>1043</v>
      </c>
      <c r="AS15" s="158">
        <f t="shared" si="15"/>
        <v>601</v>
      </c>
      <c r="AT15" s="152"/>
      <c r="AU15" s="151" t="s">
        <v>191</v>
      </c>
      <c r="AV15" s="152"/>
      <c r="AW15" s="838">
        <f t="shared" si="8"/>
        <v>1.2001569858712715</v>
      </c>
      <c r="AX15" s="123">
        <v>5096</v>
      </c>
      <c r="AY15" s="123">
        <f t="shared" si="9"/>
        <v>6116</v>
      </c>
      <c r="AZ15" s="130"/>
      <c r="BA15" s="159">
        <f aca="true" t="shared" si="16" ref="BA15:CF15">SUM(BA16:BA19)</f>
        <v>0</v>
      </c>
      <c r="BB15" s="156">
        <f t="shared" si="16"/>
        <v>0</v>
      </c>
      <c r="BC15" s="156">
        <f t="shared" si="16"/>
        <v>0</v>
      </c>
      <c r="BD15" s="156">
        <f t="shared" si="16"/>
        <v>0</v>
      </c>
      <c r="BE15" s="156">
        <f t="shared" si="16"/>
        <v>0</v>
      </c>
      <c r="BF15" s="156">
        <f t="shared" si="16"/>
        <v>0</v>
      </c>
      <c r="BG15" s="156">
        <f t="shared" si="16"/>
        <v>0</v>
      </c>
      <c r="BH15" s="156">
        <f t="shared" si="16"/>
        <v>0</v>
      </c>
      <c r="BI15" s="155">
        <f t="shared" si="16"/>
        <v>0</v>
      </c>
      <c r="BJ15" s="156">
        <f t="shared" si="16"/>
        <v>0</v>
      </c>
      <c r="BK15" s="156">
        <f t="shared" si="16"/>
        <v>0</v>
      </c>
      <c r="BL15" s="156">
        <f t="shared" si="16"/>
        <v>0</v>
      </c>
      <c r="BM15" s="156">
        <f t="shared" si="16"/>
        <v>0</v>
      </c>
      <c r="BN15" s="160">
        <f t="shared" si="16"/>
        <v>0</v>
      </c>
      <c r="BO15" s="155">
        <f t="shared" si="16"/>
        <v>0</v>
      </c>
      <c r="BP15" s="153">
        <f t="shared" si="16"/>
        <v>0</v>
      </c>
      <c r="BQ15" s="156">
        <f t="shared" si="16"/>
        <v>0</v>
      </c>
      <c r="BR15" s="156">
        <f t="shared" si="16"/>
        <v>0</v>
      </c>
      <c r="BS15" s="156">
        <f t="shared" si="16"/>
        <v>0</v>
      </c>
      <c r="BT15" s="156">
        <f t="shared" si="16"/>
        <v>0</v>
      </c>
      <c r="BU15" s="156">
        <f t="shared" si="16"/>
        <v>0</v>
      </c>
      <c r="BV15" s="156">
        <f t="shared" si="16"/>
        <v>0</v>
      </c>
      <c r="BW15" s="155">
        <f t="shared" si="16"/>
        <v>0</v>
      </c>
      <c r="BX15" s="156">
        <f t="shared" si="16"/>
        <v>0</v>
      </c>
      <c r="BY15" s="156">
        <f t="shared" si="16"/>
        <v>0</v>
      </c>
      <c r="BZ15" s="156">
        <f t="shared" si="16"/>
        <v>0</v>
      </c>
      <c r="CA15" s="156">
        <f t="shared" si="16"/>
        <v>0</v>
      </c>
      <c r="CB15" s="156">
        <f t="shared" si="16"/>
        <v>0</v>
      </c>
      <c r="CC15" s="156">
        <f t="shared" si="16"/>
        <v>0</v>
      </c>
      <c r="CD15" s="156">
        <f t="shared" si="16"/>
        <v>0</v>
      </c>
      <c r="CE15" s="155">
        <f t="shared" si="16"/>
        <v>0</v>
      </c>
      <c r="CF15" s="156">
        <f t="shared" si="16"/>
        <v>0</v>
      </c>
      <c r="CG15" s="156">
        <f aca="true" t="shared" si="17" ref="CG15:DD15">SUM(CG16:CG19)</f>
        <v>0</v>
      </c>
      <c r="CH15" s="156">
        <f t="shared" si="17"/>
        <v>0</v>
      </c>
      <c r="CI15" s="156">
        <f t="shared" si="17"/>
        <v>0</v>
      </c>
      <c r="CJ15" s="156">
        <f t="shared" si="17"/>
        <v>0</v>
      </c>
      <c r="CK15" s="155">
        <f t="shared" si="17"/>
        <v>0</v>
      </c>
      <c r="CL15" s="156">
        <f t="shared" si="17"/>
        <v>0</v>
      </c>
      <c r="CM15" s="156">
        <f t="shared" si="17"/>
        <v>0</v>
      </c>
      <c r="CN15" s="155">
        <f t="shared" si="17"/>
        <v>0</v>
      </c>
      <c r="CO15" s="155">
        <f t="shared" si="17"/>
        <v>0</v>
      </c>
      <c r="CP15" s="155">
        <f t="shared" si="17"/>
        <v>0</v>
      </c>
      <c r="CQ15" s="155">
        <f t="shared" si="17"/>
        <v>0</v>
      </c>
      <c r="CR15" s="155">
        <f t="shared" si="17"/>
        <v>0</v>
      </c>
      <c r="CS15" s="155">
        <f t="shared" si="17"/>
        <v>0</v>
      </c>
      <c r="CT15" s="155">
        <f t="shared" si="17"/>
        <v>0</v>
      </c>
      <c r="CU15" s="155">
        <f t="shared" si="17"/>
        <v>0</v>
      </c>
      <c r="CV15" s="155">
        <f t="shared" si="17"/>
        <v>0</v>
      </c>
      <c r="CW15" s="155">
        <f t="shared" si="17"/>
        <v>5729</v>
      </c>
      <c r="CX15" s="155">
        <f t="shared" si="17"/>
        <v>0</v>
      </c>
      <c r="CY15" s="155">
        <f t="shared" si="17"/>
        <v>387</v>
      </c>
      <c r="CZ15" s="156">
        <f t="shared" si="17"/>
        <v>387</v>
      </c>
      <c r="DA15" s="156">
        <f t="shared" si="17"/>
        <v>0</v>
      </c>
      <c r="DB15" s="156">
        <f t="shared" si="17"/>
        <v>0</v>
      </c>
      <c r="DC15" s="156">
        <f t="shared" si="17"/>
        <v>0</v>
      </c>
      <c r="DD15" s="158">
        <f t="shared" si="17"/>
        <v>0</v>
      </c>
    </row>
    <row r="16" spans="1:118" ht="12" customHeight="1" thickBot="1" thickTop="1">
      <c r="A16" s="133"/>
      <c r="B16" s="163" t="s">
        <v>192</v>
      </c>
      <c r="C16" s="834">
        <f t="shared" si="5"/>
        <v>0.6142857142857143</v>
      </c>
      <c r="D16" s="134">
        <v>140</v>
      </c>
      <c r="E16" s="134">
        <f t="shared" si="6"/>
        <v>86</v>
      </c>
      <c r="F16" s="864"/>
      <c r="G16" s="135">
        <f>SUM(H16:M16)</f>
        <v>0</v>
      </c>
      <c r="H16" s="136"/>
      <c r="I16" s="136"/>
      <c r="J16" s="136"/>
      <c r="K16" s="136"/>
      <c r="L16" s="136"/>
      <c r="M16" s="136"/>
      <c r="N16" s="137">
        <f>SUM(O16:X16)</f>
        <v>0</v>
      </c>
      <c r="O16" s="136"/>
      <c r="P16" s="136"/>
      <c r="Q16" s="136"/>
      <c r="R16" s="136"/>
      <c r="S16" s="136"/>
      <c r="T16" s="136"/>
      <c r="U16" s="136"/>
      <c r="V16" s="138"/>
      <c r="W16" s="136"/>
      <c r="X16" s="136"/>
      <c r="Y16" s="137">
        <f>SUM(Z16:AK16)</f>
        <v>0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9">
        <f>příjmy!G197</f>
        <v>86</v>
      </c>
      <c r="AM16" s="140"/>
      <c r="AN16" s="137">
        <f>SUM(AO16:AQ16)</f>
        <v>0</v>
      </c>
      <c r="AO16" s="136"/>
      <c r="AP16" s="136"/>
      <c r="AQ16" s="141"/>
      <c r="AR16" s="140"/>
      <c r="AS16" s="142"/>
      <c r="AT16" s="7"/>
      <c r="AU16" s="133"/>
      <c r="AV16" s="163" t="s">
        <v>192</v>
      </c>
      <c r="AW16" s="834">
        <f t="shared" si="8"/>
        <v>1</v>
      </c>
      <c r="AX16" s="134">
        <v>4430</v>
      </c>
      <c r="AY16" s="134">
        <f t="shared" si="9"/>
        <v>4430</v>
      </c>
      <c r="AZ16" s="8"/>
      <c r="BA16" s="143">
        <f>SUM(BB16:BH16)</f>
        <v>0</v>
      </c>
      <c r="BB16" s="136"/>
      <c r="BC16" s="136"/>
      <c r="BD16" s="136"/>
      <c r="BE16" s="136"/>
      <c r="BF16" s="136"/>
      <c r="BG16" s="136"/>
      <c r="BH16" s="136"/>
      <c r="BI16" s="144">
        <f>SUM(BJ16:BN16)</f>
        <v>0</v>
      </c>
      <c r="BJ16" s="136"/>
      <c r="BK16" s="136"/>
      <c r="BL16" s="136">
        <f>výdaje!G124</f>
        <v>0</v>
      </c>
      <c r="BM16" s="136"/>
      <c r="BN16" s="145"/>
      <c r="BO16" s="140"/>
      <c r="BP16" s="146">
        <f>SUM(BQ16:BV16)</f>
        <v>0</v>
      </c>
      <c r="BQ16" s="136"/>
      <c r="BR16" s="136"/>
      <c r="BS16" s="136"/>
      <c r="BT16" s="136"/>
      <c r="BU16" s="136"/>
      <c r="BV16" s="136"/>
      <c r="BW16" s="144">
        <f>SUM(BX16:CD16)</f>
        <v>0</v>
      </c>
      <c r="BX16" s="136"/>
      <c r="BY16" s="136"/>
      <c r="BZ16" s="136"/>
      <c r="CA16" s="136"/>
      <c r="CB16" s="136"/>
      <c r="CC16" s="136"/>
      <c r="CD16" s="136"/>
      <c r="CE16" s="144">
        <f>SUM(CF16:CJ16)</f>
        <v>0</v>
      </c>
      <c r="CF16" s="136"/>
      <c r="CG16" s="136"/>
      <c r="CH16" s="136"/>
      <c r="CI16" s="136"/>
      <c r="CJ16" s="136"/>
      <c r="CK16" s="144">
        <f>SUM(CL16:CM16)</f>
        <v>0</v>
      </c>
      <c r="CL16" s="136"/>
      <c r="CM16" s="136"/>
      <c r="CN16" s="140">
        <f>SUM(CO16:CP16)</f>
        <v>0</v>
      </c>
      <c r="CO16" s="150"/>
      <c r="CP16" s="145"/>
      <c r="CQ16" s="140"/>
      <c r="CR16" s="140"/>
      <c r="CS16" s="140">
        <f>SUM(CT16:CU16)</f>
        <v>0</v>
      </c>
      <c r="CT16" s="147"/>
      <c r="CU16" s="148"/>
      <c r="CV16" s="140"/>
      <c r="CW16" s="140">
        <f>výdaje!G631</f>
        <v>4085</v>
      </c>
      <c r="CX16" s="140"/>
      <c r="CY16" s="144">
        <f>CZ16+DA16</f>
        <v>345</v>
      </c>
      <c r="CZ16" s="136">
        <f>výdaje!G689+výdaje!G702</f>
        <v>345</v>
      </c>
      <c r="DA16" s="136"/>
      <c r="DB16" s="149"/>
      <c r="DC16" s="149"/>
      <c r="DD16" s="142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</row>
    <row r="17" spans="1:108" ht="12.75" customHeight="1" thickBot="1" thickTop="1">
      <c r="A17" s="133"/>
      <c r="B17" s="165" t="s">
        <v>193</v>
      </c>
      <c r="C17" s="834">
        <f t="shared" si="5"/>
        <v>1</v>
      </c>
      <c r="D17" s="134">
        <v>589</v>
      </c>
      <c r="E17" s="134">
        <f t="shared" si="6"/>
        <v>589</v>
      </c>
      <c r="F17" s="864"/>
      <c r="G17" s="135">
        <f>SUM(H17:M17)</f>
        <v>0</v>
      </c>
      <c r="H17" s="136"/>
      <c r="I17" s="136"/>
      <c r="J17" s="136"/>
      <c r="K17" s="136"/>
      <c r="L17" s="136"/>
      <c r="M17" s="136"/>
      <c r="N17" s="137">
        <f>SUM(O17:X17)</f>
        <v>0</v>
      </c>
      <c r="O17" s="136"/>
      <c r="P17" s="136"/>
      <c r="Q17" s="136"/>
      <c r="R17" s="136"/>
      <c r="S17" s="136"/>
      <c r="T17" s="136"/>
      <c r="U17" s="136"/>
      <c r="V17" s="138"/>
      <c r="W17" s="136"/>
      <c r="X17" s="136"/>
      <c r="Y17" s="137">
        <f>SUM(Z17:AK17)</f>
        <v>0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9"/>
      <c r="AM17" s="140"/>
      <c r="AN17" s="137">
        <f>SUM(AO17:AQ17)</f>
        <v>0</v>
      </c>
      <c r="AO17" s="136"/>
      <c r="AP17" s="136"/>
      <c r="AQ17" s="141"/>
      <c r="AR17" s="140"/>
      <c r="AS17" s="142">
        <f>příjmy!G228</f>
        <v>589</v>
      </c>
      <c r="AT17" s="7"/>
      <c r="AU17" s="133"/>
      <c r="AV17" s="165" t="s">
        <v>193</v>
      </c>
      <c r="AW17" s="834">
        <f t="shared" si="8"/>
        <v>1</v>
      </c>
      <c r="AX17" s="134">
        <v>589</v>
      </c>
      <c r="AY17" s="134">
        <f t="shared" si="9"/>
        <v>589</v>
      </c>
      <c r="AZ17" s="8"/>
      <c r="BA17" s="143">
        <f>SUM(BB17:BH17)</f>
        <v>0</v>
      </c>
      <c r="BB17" s="136"/>
      <c r="BC17" s="136"/>
      <c r="BD17" s="136"/>
      <c r="BE17" s="136"/>
      <c r="BF17" s="136"/>
      <c r="BG17" s="136"/>
      <c r="BH17" s="136"/>
      <c r="BI17" s="144">
        <f>SUM(BJ17:BN17)</f>
        <v>0</v>
      </c>
      <c r="BJ17" s="136"/>
      <c r="BK17" s="136"/>
      <c r="BL17" s="136"/>
      <c r="BM17" s="136"/>
      <c r="BN17" s="145"/>
      <c r="BO17" s="140"/>
      <c r="BP17" s="146">
        <f>SUM(BQ17:BV17)</f>
        <v>0</v>
      </c>
      <c r="BQ17" s="136"/>
      <c r="BR17" s="136"/>
      <c r="BS17" s="136"/>
      <c r="BT17" s="136"/>
      <c r="BU17" s="136"/>
      <c r="BV17" s="136"/>
      <c r="BW17" s="144">
        <f>SUM(BX17:CD17)</f>
        <v>0</v>
      </c>
      <c r="BX17" s="136"/>
      <c r="BY17" s="136"/>
      <c r="BZ17" s="136"/>
      <c r="CA17" s="136"/>
      <c r="CB17" s="136"/>
      <c r="CC17" s="136"/>
      <c r="CD17" s="136"/>
      <c r="CE17" s="144">
        <f>SUM(CF17:CJ17)</f>
        <v>0</v>
      </c>
      <c r="CF17" s="136"/>
      <c r="CG17" s="136"/>
      <c r="CH17" s="136"/>
      <c r="CI17" s="136"/>
      <c r="CJ17" s="136"/>
      <c r="CK17" s="144"/>
      <c r="CL17" s="136"/>
      <c r="CM17" s="136"/>
      <c r="CN17" s="140">
        <f>SUM(CO17:CP17)</f>
        <v>0</v>
      </c>
      <c r="CO17" s="147"/>
      <c r="CP17" s="148"/>
      <c r="CQ17" s="140"/>
      <c r="CR17" s="140"/>
      <c r="CS17" s="140">
        <f>SUM(CT17:CU17)</f>
        <v>0</v>
      </c>
      <c r="CT17" s="166"/>
      <c r="CU17" s="167"/>
      <c r="CV17" s="140"/>
      <c r="CW17" s="140">
        <f>výdaje!G632</f>
        <v>589</v>
      </c>
      <c r="CX17" s="140"/>
      <c r="CY17" s="144">
        <f>CZ17+DA17</f>
        <v>0</v>
      </c>
      <c r="CZ17" s="136"/>
      <c r="DA17" s="136"/>
      <c r="DB17" s="149"/>
      <c r="DC17" s="149"/>
      <c r="DD17" s="142"/>
    </row>
    <row r="18" spans="1:108" ht="12" customHeight="1" thickBot="1" thickTop="1">
      <c r="A18" s="133"/>
      <c r="B18" s="8" t="s">
        <v>194</v>
      </c>
      <c r="C18" s="834" t="str">
        <f t="shared" si="5"/>
        <v>*</v>
      </c>
      <c r="D18" s="134">
        <v>0</v>
      </c>
      <c r="E18" s="134">
        <f t="shared" si="6"/>
        <v>0</v>
      </c>
      <c r="F18" s="864"/>
      <c r="G18" s="135">
        <f>SUM(H18:M18)</f>
        <v>0</v>
      </c>
      <c r="H18" s="136"/>
      <c r="I18" s="136"/>
      <c r="J18" s="136"/>
      <c r="K18" s="136"/>
      <c r="L18" s="136"/>
      <c r="M18" s="136"/>
      <c r="N18" s="137">
        <f>SUM(O18:X18)</f>
        <v>0</v>
      </c>
      <c r="O18" s="136"/>
      <c r="P18" s="136"/>
      <c r="Q18" s="136"/>
      <c r="R18" s="136"/>
      <c r="S18" s="136"/>
      <c r="T18" s="136"/>
      <c r="U18" s="136"/>
      <c r="V18" s="138"/>
      <c r="W18" s="136"/>
      <c r="X18" s="136"/>
      <c r="Y18" s="137">
        <f>SUM(Z18:AK18)</f>
        <v>0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9"/>
      <c r="AM18" s="140"/>
      <c r="AN18" s="137">
        <f>SUM(AO18:AQ18)</f>
        <v>0</v>
      </c>
      <c r="AO18" s="136"/>
      <c r="AP18" s="136"/>
      <c r="AQ18" s="141"/>
      <c r="AR18" s="140"/>
      <c r="AS18" s="142"/>
      <c r="AT18" s="7"/>
      <c r="AU18" s="133"/>
      <c r="AV18" s="8" t="s">
        <v>194</v>
      </c>
      <c r="AW18" s="834" t="str">
        <f t="shared" si="8"/>
        <v>*</v>
      </c>
      <c r="AX18" s="134">
        <v>0</v>
      </c>
      <c r="AY18" s="134">
        <f t="shared" si="9"/>
        <v>0</v>
      </c>
      <c r="AZ18" s="8"/>
      <c r="BA18" s="143">
        <f>SUM(BB18:BH18)</f>
        <v>0</v>
      </c>
      <c r="BB18" s="136"/>
      <c r="BC18" s="136"/>
      <c r="BD18" s="136"/>
      <c r="BE18" s="136"/>
      <c r="BF18" s="136"/>
      <c r="BG18" s="136"/>
      <c r="BH18" s="136"/>
      <c r="BI18" s="144">
        <f>SUM(BJ18:BN18)</f>
        <v>0</v>
      </c>
      <c r="BJ18" s="136"/>
      <c r="BK18" s="136"/>
      <c r="BL18" s="136"/>
      <c r="BM18" s="136"/>
      <c r="BN18" s="145"/>
      <c r="BO18" s="140"/>
      <c r="BP18" s="146">
        <f>SUM(BQ18:BV18)</f>
        <v>0</v>
      </c>
      <c r="BQ18" s="136"/>
      <c r="BR18" s="136"/>
      <c r="BS18" s="136"/>
      <c r="BT18" s="136"/>
      <c r="BU18" s="136"/>
      <c r="BV18" s="136"/>
      <c r="BW18" s="144">
        <f>SUM(BX18:CD18)</f>
        <v>0</v>
      </c>
      <c r="BX18" s="136"/>
      <c r="BY18" s="136"/>
      <c r="BZ18" s="136"/>
      <c r="CA18" s="136"/>
      <c r="CB18" s="136"/>
      <c r="CC18" s="136"/>
      <c r="CD18" s="136"/>
      <c r="CE18" s="144">
        <f>SUM(CF18:CJ18)</f>
        <v>0</v>
      </c>
      <c r="CF18" s="136"/>
      <c r="CG18" s="136"/>
      <c r="CH18" s="136"/>
      <c r="CI18" s="136"/>
      <c r="CJ18" s="136"/>
      <c r="CK18" s="144">
        <f>SUM(CL18:CM18)</f>
        <v>0</v>
      </c>
      <c r="CL18" s="136"/>
      <c r="CM18" s="136"/>
      <c r="CN18" s="140">
        <f>SUM(CO18:CP18)</f>
        <v>0</v>
      </c>
      <c r="CO18" s="150"/>
      <c r="CP18" s="145"/>
      <c r="CQ18" s="140"/>
      <c r="CR18" s="140"/>
      <c r="CS18" s="140">
        <f>SUM(CT18:CU18)</f>
        <v>0</v>
      </c>
      <c r="CT18" s="150"/>
      <c r="CU18" s="145"/>
      <c r="CV18" s="140"/>
      <c r="CW18" s="140"/>
      <c r="CX18" s="140"/>
      <c r="CY18" s="144">
        <f>CZ18+DA18</f>
        <v>0</v>
      </c>
      <c r="CZ18" s="136"/>
      <c r="DA18" s="136"/>
      <c r="DB18" s="149"/>
      <c r="DC18" s="149"/>
      <c r="DD18" s="142"/>
    </row>
    <row r="19" spans="1:108" ht="12" customHeight="1" thickBot="1" thickTop="1">
      <c r="A19" s="133"/>
      <c r="B19" s="8" t="s">
        <v>195</v>
      </c>
      <c r="C19" s="834">
        <f t="shared" si="5"/>
        <v>39.074074074074076</v>
      </c>
      <c r="D19" s="134">
        <v>27</v>
      </c>
      <c r="E19" s="134">
        <f t="shared" si="6"/>
        <v>1055</v>
      </c>
      <c r="F19" s="864"/>
      <c r="G19" s="135">
        <f>SUM(H19:M19)</f>
        <v>0</v>
      </c>
      <c r="H19" s="136"/>
      <c r="I19" s="136"/>
      <c r="J19" s="136"/>
      <c r="K19" s="136"/>
      <c r="L19" s="136"/>
      <c r="M19" s="136"/>
      <c r="N19" s="137">
        <f>SUM(O19:X19)</f>
        <v>0</v>
      </c>
      <c r="O19" s="136"/>
      <c r="P19" s="136"/>
      <c r="Q19" s="136"/>
      <c r="R19" s="136"/>
      <c r="S19" s="136"/>
      <c r="T19" s="136"/>
      <c r="U19" s="136"/>
      <c r="V19" s="138"/>
      <c r="W19" s="136"/>
      <c r="X19" s="136"/>
      <c r="Y19" s="137">
        <f>SUM(Z19:AK19)</f>
        <v>0</v>
      </c>
      <c r="Z19" s="136">
        <f>příjmy!G60</f>
        <v>0</v>
      </c>
      <c r="AA19" s="136">
        <f>příjmy!G88</f>
        <v>0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9">
        <f>příjmy!G196</f>
        <v>0</v>
      </c>
      <c r="AM19" s="140"/>
      <c r="AN19" s="137">
        <f>SUM(AO19:AQ19)</f>
        <v>0</v>
      </c>
      <c r="AO19" s="136"/>
      <c r="AP19" s="136"/>
      <c r="AQ19" s="141"/>
      <c r="AR19" s="140">
        <f>příjmy!G231+příjmy!G232+příjmy!G234+příjmy!G236+příjmy!G237</f>
        <v>1043</v>
      </c>
      <c r="AS19" s="142">
        <f>příjmy!G235</f>
        <v>12</v>
      </c>
      <c r="AT19" s="7"/>
      <c r="AU19" s="133"/>
      <c r="AV19" s="8" t="s">
        <v>195</v>
      </c>
      <c r="AW19" s="834">
        <f t="shared" si="8"/>
        <v>14.246753246753247</v>
      </c>
      <c r="AX19" s="134">
        <v>77</v>
      </c>
      <c r="AY19" s="134">
        <f t="shared" si="9"/>
        <v>1097</v>
      </c>
      <c r="AZ19" s="8"/>
      <c r="BA19" s="143">
        <f>SUM(BB19:BH19)</f>
        <v>0</v>
      </c>
      <c r="BB19" s="136"/>
      <c r="BC19" s="136"/>
      <c r="BD19" s="136"/>
      <c r="BE19" s="136"/>
      <c r="BF19" s="136"/>
      <c r="BG19" s="136"/>
      <c r="BH19" s="136"/>
      <c r="BI19" s="144">
        <f>SUM(BJ19:BN19)</f>
        <v>0</v>
      </c>
      <c r="BJ19" s="136">
        <f>výdaje!G124</f>
        <v>0</v>
      </c>
      <c r="BK19" s="136">
        <f>výdaje!G161</f>
        <v>0</v>
      </c>
      <c r="BL19" s="136"/>
      <c r="BM19" s="136"/>
      <c r="BN19" s="145">
        <f>výdaje!G180</f>
        <v>0</v>
      </c>
      <c r="BO19" s="140"/>
      <c r="BP19" s="146">
        <f>SUM(BQ19:BV19)</f>
        <v>0</v>
      </c>
      <c r="BQ19" s="136">
        <f>výdaje!G232</f>
        <v>0</v>
      </c>
      <c r="BR19" s="136"/>
      <c r="BS19" s="136">
        <f>výdaje!G264</f>
        <v>0</v>
      </c>
      <c r="BT19" s="136"/>
      <c r="BU19" s="136"/>
      <c r="BV19" s="136"/>
      <c r="BW19" s="144">
        <f>SUM(BX19:CD19)</f>
        <v>0</v>
      </c>
      <c r="BX19" s="136"/>
      <c r="BY19" s="136">
        <f>výdaje!G333</f>
        <v>0</v>
      </c>
      <c r="BZ19" s="136"/>
      <c r="CA19" s="136"/>
      <c r="CB19" s="136"/>
      <c r="CC19" s="136">
        <f>výdaje!G382</f>
        <v>0</v>
      </c>
      <c r="CD19" s="136">
        <f>výdaje!G398</f>
        <v>0</v>
      </c>
      <c r="CE19" s="144">
        <f>SUM(CF19:CJ19)</f>
        <v>0</v>
      </c>
      <c r="CF19" s="136">
        <f>výdaje!G447</f>
        <v>0</v>
      </c>
      <c r="CG19" s="136"/>
      <c r="CH19" s="136"/>
      <c r="CI19" s="136">
        <f>výdaje!G499</f>
        <v>0</v>
      </c>
      <c r="CJ19" s="136"/>
      <c r="CK19" s="144">
        <f>SUM(CL19:CM19)</f>
        <v>0</v>
      </c>
      <c r="CL19" s="136"/>
      <c r="CM19" s="136"/>
      <c r="CN19" s="140">
        <f>SUM(CO19:CP19)</f>
        <v>0</v>
      </c>
      <c r="CO19" s="150"/>
      <c r="CP19" s="145"/>
      <c r="CQ19" s="140"/>
      <c r="CR19" s="140"/>
      <c r="CS19" s="140">
        <f>SUM(CT19:CU19)</f>
        <v>0</v>
      </c>
      <c r="CT19" s="150"/>
      <c r="CU19" s="145"/>
      <c r="CV19" s="140"/>
      <c r="CW19" s="140">
        <f>výdaje!G634+výdaje!G635+výdaje!G636</f>
        <v>1055</v>
      </c>
      <c r="CX19" s="140"/>
      <c r="CY19" s="144">
        <f>CZ19+DA19</f>
        <v>42</v>
      </c>
      <c r="CZ19" s="136">
        <f>výdaje!G682</f>
        <v>42</v>
      </c>
      <c r="DA19" s="136"/>
      <c r="DB19" s="149"/>
      <c r="DC19" s="149"/>
      <c r="DD19" s="142"/>
    </row>
    <row r="20" spans="1:108" ht="12" customHeight="1" thickBot="1" thickTop="1">
      <c r="A20" s="151" t="s">
        <v>196</v>
      </c>
      <c r="B20" s="152"/>
      <c r="C20" s="838">
        <f t="shared" si="5"/>
        <v>1.1587301587301588</v>
      </c>
      <c r="D20" s="123">
        <v>441</v>
      </c>
      <c r="E20" s="123">
        <f t="shared" si="6"/>
        <v>511</v>
      </c>
      <c r="F20" s="863"/>
      <c r="G20" s="153">
        <f aca="true" t="shared" si="18" ref="G20:AS20">SUM(G22:G25)</f>
        <v>0</v>
      </c>
      <c r="H20" s="154">
        <f t="shared" si="18"/>
        <v>0</v>
      </c>
      <c r="I20" s="154">
        <f t="shared" si="18"/>
        <v>0</v>
      </c>
      <c r="J20" s="154">
        <f t="shared" si="18"/>
        <v>0</v>
      </c>
      <c r="K20" s="154">
        <f t="shared" si="18"/>
        <v>0</v>
      </c>
      <c r="L20" s="154">
        <f t="shared" si="18"/>
        <v>0</v>
      </c>
      <c r="M20" s="154">
        <f t="shared" si="18"/>
        <v>0</v>
      </c>
      <c r="N20" s="155">
        <f t="shared" si="18"/>
        <v>343</v>
      </c>
      <c r="O20" s="156">
        <f t="shared" si="18"/>
        <v>343</v>
      </c>
      <c r="P20" s="156">
        <f t="shared" si="18"/>
        <v>0</v>
      </c>
      <c r="Q20" s="156">
        <f t="shared" si="18"/>
        <v>0</v>
      </c>
      <c r="R20" s="156">
        <f t="shared" si="18"/>
        <v>0</v>
      </c>
      <c r="S20" s="156">
        <f t="shared" si="18"/>
        <v>0</v>
      </c>
      <c r="T20" s="156">
        <f t="shared" si="18"/>
        <v>0</v>
      </c>
      <c r="U20" s="156">
        <f t="shared" si="18"/>
        <v>0</v>
      </c>
      <c r="V20" s="156">
        <f t="shared" si="18"/>
        <v>0</v>
      </c>
      <c r="W20" s="156">
        <f t="shared" si="18"/>
        <v>0</v>
      </c>
      <c r="X20" s="156">
        <f t="shared" si="18"/>
        <v>0</v>
      </c>
      <c r="Y20" s="155">
        <f t="shared" si="18"/>
        <v>168</v>
      </c>
      <c r="Z20" s="156">
        <f t="shared" si="18"/>
        <v>152</v>
      </c>
      <c r="AA20" s="156">
        <f t="shared" si="18"/>
        <v>0</v>
      </c>
      <c r="AB20" s="156">
        <f t="shared" si="18"/>
        <v>0</v>
      </c>
      <c r="AC20" s="156">
        <f t="shared" si="18"/>
        <v>0</v>
      </c>
      <c r="AD20" s="156">
        <f t="shared" si="18"/>
        <v>0</v>
      </c>
      <c r="AE20" s="156">
        <f t="shared" si="18"/>
        <v>0</v>
      </c>
      <c r="AF20" s="156">
        <f t="shared" si="18"/>
        <v>0</v>
      </c>
      <c r="AG20" s="156">
        <f t="shared" si="18"/>
        <v>0</v>
      </c>
      <c r="AH20" s="156">
        <f t="shared" si="18"/>
        <v>0</v>
      </c>
      <c r="AI20" s="156">
        <f t="shared" si="18"/>
        <v>0</v>
      </c>
      <c r="AJ20" s="156">
        <f t="shared" si="18"/>
        <v>16</v>
      </c>
      <c r="AK20" s="156">
        <f t="shared" si="18"/>
        <v>0</v>
      </c>
      <c r="AL20" s="157">
        <f t="shared" si="18"/>
        <v>0</v>
      </c>
      <c r="AM20" s="155">
        <f t="shared" si="18"/>
        <v>0</v>
      </c>
      <c r="AN20" s="155">
        <f t="shared" si="18"/>
        <v>0</v>
      </c>
      <c r="AO20" s="156">
        <f t="shared" si="18"/>
        <v>0</v>
      </c>
      <c r="AP20" s="156">
        <f t="shared" si="18"/>
        <v>0</v>
      </c>
      <c r="AQ20" s="152">
        <f t="shared" si="18"/>
        <v>0</v>
      </c>
      <c r="AR20" s="155">
        <f t="shared" si="18"/>
        <v>0</v>
      </c>
      <c r="AS20" s="158">
        <f t="shared" si="18"/>
        <v>0</v>
      </c>
      <c r="AT20" s="152"/>
      <c r="AU20" s="151" t="s">
        <v>196</v>
      </c>
      <c r="AV20" s="152"/>
      <c r="AW20" s="838">
        <f t="shared" si="8"/>
        <v>0.7180376610505451</v>
      </c>
      <c r="AX20" s="123">
        <v>2018</v>
      </c>
      <c r="AY20" s="123">
        <f t="shared" si="9"/>
        <v>1449</v>
      </c>
      <c r="AZ20" s="130"/>
      <c r="BA20" s="159">
        <f aca="true" t="shared" si="19" ref="BA20:CF20">SUM(BA22:BA25)</f>
        <v>555</v>
      </c>
      <c r="BB20" s="156">
        <f t="shared" si="19"/>
        <v>304</v>
      </c>
      <c r="BC20" s="156">
        <f t="shared" si="19"/>
        <v>121</v>
      </c>
      <c r="BD20" s="156">
        <f t="shared" si="19"/>
        <v>0</v>
      </c>
      <c r="BE20" s="156">
        <f t="shared" si="19"/>
        <v>95</v>
      </c>
      <c r="BF20" s="156">
        <f t="shared" si="19"/>
        <v>35</v>
      </c>
      <c r="BG20" s="156">
        <f t="shared" si="19"/>
        <v>0</v>
      </c>
      <c r="BH20" s="156">
        <f t="shared" si="19"/>
        <v>0</v>
      </c>
      <c r="BI20" s="155">
        <f t="shared" si="19"/>
        <v>136</v>
      </c>
      <c r="BJ20" s="156">
        <f t="shared" si="19"/>
        <v>0</v>
      </c>
      <c r="BK20" s="156">
        <f t="shared" si="19"/>
        <v>59</v>
      </c>
      <c r="BL20" s="156">
        <f t="shared" si="19"/>
        <v>8</v>
      </c>
      <c r="BM20" s="156">
        <f t="shared" si="19"/>
        <v>0</v>
      </c>
      <c r="BN20" s="160">
        <f t="shared" si="19"/>
        <v>69</v>
      </c>
      <c r="BO20" s="155">
        <f t="shared" si="19"/>
        <v>0</v>
      </c>
      <c r="BP20" s="153">
        <f t="shared" si="19"/>
        <v>295</v>
      </c>
      <c r="BQ20" s="156">
        <f t="shared" si="19"/>
        <v>15</v>
      </c>
      <c r="BR20" s="156">
        <f t="shared" si="19"/>
        <v>204</v>
      </c>
      <c r="BS20" s="156">
        <f t="shared" si="19"/>
        <v>76</v>
      </c>
      <c r="BT20" s="156">
        <f t="shared" si="19"/>
        <v>0</v>
      </c>
      <c r="BU20" s="156">
        <f t="shared" si="19"/>
        <v>0</v>
      </c>
      <c r="BV20" s="156">
        <f t="shared" si="19"/>
        <v>0</v>
      </c>
      <c r="BW20" s="155">
        <f t="shared" si="19"/>
        <v>421</v>
      </c>
      <c r="BX20" s="156">
        <f t="shared" si="19"/>
        <v>0</v>
      </c>
      <c r="BY20" s="156">
        <f t="shared" si="19"/>
        <v>20</v>
      </c>
      <c r="BZ20" s="156">
        <f t="shared" si="19"/>
        <v>0</v>
      </c>
      <c r="CA20" s="156">
        <f t="shared" si="19"/>
        <v>0</v>
      </c>
      <c r="CB20" s="156">
        <f t="shared" si="19"/>
        <v>0</v>
      </c>
      <c r="CC20" s="156">
        <f t="shared" si="19"/>
        <v>0</v>
      </c>
      <c r="CD20" s="156">
        <f t="shared" si="19"/>
        <v>401</v>
      </c>
      <c r="CE20" s="155">
        <f t="shared" si="19"/>
        <v>19</v>
      </c>
      <c r="CF20" s="156">
        <f t="shared" si="19"/>
        <v>0</v>
      </c>
      <c r="CG20" s="156">
        <f aca="true" t="shared" si="20" ref="CG20:DD20">SUM(CG22:CG25)</f>
        <v>0</v>
      </c>
      <c r="CH20" s="156">
        <f t="shared" si="20"/>
        <v>1</v>
      </c>
      <c r="CI20" s="156">
        <f t="shared" si="20"/>
        <v>18</v>
      </c>
      <c r="CJ20" s="156">
        <f t="shared" si="20"/>
        <v>0</v>
      </c>
      <c r="CK20" s="155">
        <f t="shared" si="20"/>
        <v>0</v>
      </c>
      <c r="CL20" s="156">
        <f t="shared" si="20"/>
        <v>0</v>
      </c>
      <c r="CM20" s="156">
        <f t="shared" si="20"/>
        <v>0</v>
      </c>
      <c r="CN20" s="155">
        <f t="shared" si="20"/>
        <v>23</v>
      </c>
      <c r="CO20" s="155">
        <f t="shared" si="20"/>
        <v>0</v>
      </c>
      <c r="CP20" s="155">
        <f t="shared" si="20"/>
        <v>23</v>
      </c>
      <c r="CQ20" s="155">
        <f t="shared" si="20"/>
        <v>0</v>
      </c>
      <c r="CR20" s="155">
        <f t="shared" si="20"/>
        <v>0</v>
      </c>
      <c r="CS20" s="155">
        <f t="shared" si="20"/>
        <v>0</v>
      </c>
      <c r="CT20" s="155">
        <f t="shared" si="20"/>
        <v>0</v>
      </c>
      <c r="CU20" s="155">
        <f t="shared" si="20"/>
        <v>0</v>
      </c>
      <c r="CV20" s="155">
        <f t="shared" si="20"/>
        <v>0</v>
      </c>
      <c r="CW20" s="155">
        <f t="shared" si="20"/>
        <v>0</v>
      </c>
      <c r="CX20" s="155">
        <f t="shared" si="20"/>
        <v>0</v>
      </c>
      <c r="CY20" s="155">
        <f t="shared" si="20"/>
        <v>0</v>
      </c>
      <c r="CZ20" s="156">
        <f t="shared" si="20"/>
        <v>0</v>
      </c>
      <c r="DA20" s="156">
        <f t="shared" si="20"/>
        <v>0</v>
      </c>
      <c r="DB20" s="156">
        <f t="shared" si="20"/>
        <v>0</v>
      </c>
      <c r="DC20" s="156">
        <f t="shared" si="20"/>
        <v>0</v>
      </c>
      <c r="DD20" s="158">
        <f t="shared" si="20"/>
        <v>0</v>
      </c>
    </row>
    <row r="21" spans="1:108" ht="13.5" customHeight="1" thickBot="1" thickTop="1">
      <c r="A21" s="696"/>
      <c r="B21" s="746" t="s">
        <v>542</v>
      </c>
      <c r="C21" s="840">
        <f t="shared" si="5"/>
        <v>1.1587301587301588</v>
      </c>
      <c r="D21" s="841">
        <v>441</v>
      </c>
      <c r="E21" s="841">
        <f>SUM(E22:E25)</f>
        <v>511</v>
      </c>
      <c r="F21" s="865"/>
      <c r="G21" s="732">
        <f aca="true" t="shared" si="21" ref="G21:AS21">SUM(G22:G25)</f>
        <v>0</v>
      </c>
      <c r="H21" s="733">
        <f t="shared" si="21"/>
        <v>0</v>
      </c>
      <c r="I21" s="733">
        <f t="shared" si="21"/>
        <v>0</v>
      </c>
      <c r="J21" s="733">
        <f t="shared" si="21"/>
        <v>0</v>
      </c>
      <c r="K21" s="733">
        <f t="shared" si="21"/>
        <v>0</v>
      </c>
      <c r="L21" s="733">
        <f t="shared" si="21"/>
        <v>0</v>
      </c>
      <c r="M21" s="733">
        <f t="shared" si="21"/>
        <v>0</v>
      </c>
      <c r="N21" s="734">
        <f t="shared" si="21"/>
        <v>343</v>
      </c>
      <c r="O21" s="735">
        <f t="shared" si="21"/>
        <v>343</v>
      </c>
      <c r="P21" s="735">
        <f t="shared" si="21"/>
        <v>0</v>
      </c>
      <c r="Q21" s="735">
        <f t="shared" si="21"/>
        <v>0</v>
      </c>
      <c r="R21" s="735">
        <f t="shared" si="21"/>
        <v>0</v>
      </c>
      <c r="S21" s="735">
        <f t="shared" si="21"/>
        <v>0</v>
      </c>
      <c r="T21" s="735">
        <f t="shared" si="21"/>
        <v>0</v>
      </c>
      <c r="U21" s="735">
        <f t="shared" si="21"/>
        <v>0</v>
      </c>
      <c r="V21" s="735">
        <f t="shared" si="21"/>
        <v>0</v>
      </c>
      <c r="W21" s="735">
        <f t="shared" si="21"/>
        <v>0</v>
      </c>
      <c r="X21" s="735">
        <f t="shared" si="21"/>
        <v>0</v>
      </c>
      <c r="Y21" s="734">
        <f t="shared" si="21"/>
        <v>168</v>
      </c>
      <c r="Z21" s="735">
        <f t="shared" si="21"/>
        <v>152</v>
      </c>
      <c r="AA21" s="735">
        <f t="shared" si="21"/>
        <v>0</v>
      </c>
      <c r="AB21" s="735">
        <f t="shared" si="21"/>
        <v>0</v>
      </c>
      <c r="AC21" s="735">
        <f t="shared" si="21"/>
        <v>0</v>
      </c>
      <c r="AD21" s="735">
        <f t="shared" si="21"/>
        <v>0</v>
      </c>
      <c r="AE21" s="735">
        <f t="shared" si="21"/>
        <v>0</v>
      </c>
      <c r="AF21" s="735">
        <f t="shared" si="21"/>
        <v>0</v>
      </c>
      <c r="AG21" s="735">
        <f t="shared" si="21"/>
        <v>0</v>
      </c>
      <c r="AH21" s="735">
        <f t="shared" si="21"/>
        <v>0</v>
      </c>
      <c r="AI21" s="735">
        <f t="shared" si="21"/>
        <v>0</v>
      </c>
      <c r="AJ21" s="735">
        <f t="shared" si="21"/>
        <v>16</v>
      </c>
      <c r="AK21" s="735">
        <f t="shared" si="21"/>
        <v>0</v>
      </c>
      <c r="AL21" s="736">
        <f t="shared" si="21"/>
        <v>0</v>
      </c>
      <c r="AM21" s="734">
        <f t="shared" si="21"/>
        <v>0</v>
      </c>
      <c r="AN21" s="734">
        <f t="shared" si="21"/>
        <v>0</v>
      </c>
      <c r="AO21" s="735">
        <f t="shared" si="21"/>
        <v>0</v>
      </c>
      <c r="AP21" s="735">
        <f t="shared" si="21"/>
        <v>0</v>
      </c>
      <c r="AQ21" s="737">
        <f t="shared" si="21"/>
        <v>0</v>
      </c>
      <c r="AR21" s="734">
        <f t="shared" si="21"/>
        <v>0</v>
      </c>
      <c r="AS21" s="714">
        <f t="shared" si="21"/>
        <v>0</v>
      </c>
      <c r="AT21" s="738"/>
      <c r="AU21" s="739"/>
      <c r="AV21" s="740" t="s">
        <v>542</v>
      </c>
      <c r="AW21" s="840">
        <f t="shared" si="8"/>
        <v>0.7180376610505451</v>
      </c>
      <c r="AX21" s="731">
        <v>2018</v>
      </c>
      <c r="AY21" s="731">
        <f>SUM(AY22:AY25)</f>
        <v>1449</v>
      </c>
      <c r="AZ21" s="741"/>
      <c r="BA21" s="732">
        <f aca="true" t="shared" si="22" ref="BA21:DD21">SUM(BA22:BA25)</f>
        <v>555</v>
      </c>
      <c r="BB21" s="742">
        <f t="shared" si="22"/>
        <v>304</v>
      </c>
      <c r="BC21" s="743">
        <f t="shared" si="22"/>
        <v>121</v>
      </c>
      <c r="BD21" s="743">
        <f t="shared" si="22"/>
        <v>0</v>
      </c>
      <c r="BE21" s="743">
        <f t="shared" si="22"/>
        <v>95</v>
      </c>
      <c r="BF21" s="743">
        <f t="shared" si="22"/>
        <v>35</v>
      </c>
      <c r="BG21" s="743">
        <f t="shared" si="22"/>
        <v>0</v>
      </c>
      <c r="BH21" s="743">
        <f t="shared" si="22"/>
        <v>0</v>
      </c>
      <c r="BI21" s="734">
        <f t="shared" si="22"/>
        <v>136</v>
      </c>
      <c r="BJ21" s="743">
        <f t="shared" si="22"/>
        <v>0</v>
      </c>
      <c r="BK21" s="743">
        <f t="shared" si="22"/>
        <v>59</v>
      </c>
      <c r="BL21" s="743">
        <f t="shared" si="22"/>
        <v>8</v>
      </c>
      <c r="BM21" s="743">
        <f t="shared" si="22"/>
        <v>0</v>
      </c>
      <c r="BN21" s="744">
        <f t="shared" si="22"/>
        <v>69</v>
      </c>
      <c r="BO21" s="734">
        <f t="shared" si="22"/>
        <v>0</v>
      </c>
      <c r="BP21" s="745">
        <f t="shared" si="22"/>
        <v>295</v>
      </c>
      <c r="BQ21" s="743">
        <f t="shared" si="22"/>
        <v>15</v>
      </c>
      <c r="BR21" s="743">
        <f t="shared" si="22"/>
        <v>204</v>
      </c>
      <c r="BS21" s="743">
        <f t="shared" si="22"/>
        <v>76</v>
      </c>
      <c r="BT21" s="743">
        <f t="shared" si="22"/>
        <v>0</v>
      </c>
      <c r="BU21" s="743">
        <f t="shared" si="22"/>
        <v>0</v>
      </c>
      <c r="BV21" s="743">
        <f t="shared" si="22"/>
        <v>0</v>
      </c>
      <c r="BW21" s="734">
        <f t="shared" si="22"/>
        <v>421</v>
      </c>
      <c r="BX21" s="743">
        <f t="shared" si="22"/>
        <v>0</v>
      </c>
      <c r="BY21" s="743">
        <f t="shared" si="22"/>
        <v>20</v>
      </c>
      <c r="BZ21" s="743">
        <f t="shared" si="22"/>
        <v>0</v>
      </c>
      <c r="CA21" s="743">
        <f t="shared" si="22"/>
        <v>0</v>
      </c>
      <c r="CB21" s="743">
        <f t="shared" si="22"/>
        <v>0</v>
      </c>
      <c r="CC21" s="743">
        <f t="shared" si="22"/>
        <v>0</v>
      </c>
      <c r="CD21" s="743">
        <f t="shared" si="22"/>
        <v>401</v>
      </c>
      <c r="CE21" s="734">
        <f t="shared" si="22"/>
        <v>19</v>
      </c>
      <c r="CF21" s="743">
        <f t="shared" si="22"/>
        <v>0</v>
      </c>
      <c r="CG21" s="743">
        <f t="shared" si="22"/>
        <v>0</v>
      </c>
      <c r="CH21" s="743">
        <f t="shared" si="22"/>
        <v>1</v>
      </c>
      <c r="CI21" s="743">
        <f t="shared" si="22"/>
        <v>18</v>
      </c>
      <c r="CJ21" s="743">
        <f t="shared" si="22"/>
        <v>0</v>
      </c>
      <c r="CK21" s="734">
        <f t="shared" si="22"/>
        <v>0</v>
      </c>
      <c r="CL21" s="743">
        <f t="shared" si="22"/>
        <v>0</v>
      </c>
      <c r="CM21" s="743">
        <f t="shared" si="22"/>
        <v>0</v>
      </c>
      <c r="CN21" s="734">
        <f t="shared" si="22"/>
        <v>23</v>
      </c>
      <c r="CO21" s="746">
        <f t="shared" si="22"/>
        <v>0</v>
      </c>
      <c r="CP21" s="745">
        <f t="shared" si="22"/>
        <v>23</v>
      </c>
      <c r="CQ21" s="734">
        <f t="shared" si="22"/>
        <v>0</v>
      </c>
      <c r="CR21" s="734">
        <f t="shared" si="22"/>
        <v>0</v>
      </c>
      <c r="CS21" s="734">
        <f t="shared" si="22"/>
        <v>0</v>
      </c>
      <c r="CT21" s="746">
        <f t="shared" si="22"/>
        <v>0</v>
      </c>
      <c r="CU21" s="745">
        <f t="shared" si="22"/>
        <v>0</v>
      </c>
      <c r="CV21" s="734">
        <f t="shared" si="22"/>
        <v>0</v>
      </c>
      <c r="CW21" s="734">
        <f t="shared" si="22"/>
        <v>0</v>
      </c>
      <c r="CX21" s="734">
        <f t="shared" si="22"/>
        <v>0</v>
      </c>
      <c r="CY21" s="734">
        <f t="shared" si="22"/>
        <v>0</v>
      </c>
      <c r="CZ21" s="743">
        <f t="shared" si="22"/>
        <v>0</v>
      </c>
      <c r="DA21" s="743">
        <f t="shared" si="22"/>
        <v>0</v>
      </c>
      <c r="DB21" s="735">
        <f t="shared" si="22"/>
        <v>0</v>
      </c>
      <c r="DC21" s="735">
        <f t="shared" si="22"/>
        <v>0</v>
      </c>
      <c r="DD21" s="714">
        <f t="shared" si="22"/>
        <v>0</v>
      </c>
    </row>
    <row r="22" spans="1:108" ht="12.75" customHeight="1" thickBot="1" thickTop="1">
      <c r="A22" s="133"/>
      <c r="B22" s="813" t="s">
        <v>543</v>
      </c>
      <c r="C22" s="868">
        <f t="shared" si="5"/>
        <v>0.7615384615384615</v>
      </c>
      <c r="D22" s="842">
        <v>130</v>
      </c>
      <c r="E22" s="843">
        <f t="shared" si="6"/>
        <v>99</v>
      </c>
      <c r="F22" s="864"/>
      <c r="G22" s="697">
        <f>SUM(H22:M22)</f>
        <v>0</v>
      </c>
      <c r="H22" s="698"/>
      <c r="I22" s="698"/>
      <c r="J22" s="698"/>
      <c r="K22" s="698"/>
      <c r="L22" s="698"/>
      <c r="M22" s="698"/>
      <c r="N22" s="699">
        <f>SUM(O22:X22)</f>
        <v>0</v>
      </c>
      <c r="O22" s="698"/>
      <c r="P22" s="698"/>
      <c r="Q22" s="698"/>
      <c r="R22" s="698"/>
      <c r="S22" s="698"/>
      <c r="T22" s="698"/>
      <c r="U22" s="698"/>
      <c r="V22" s="700"/>
      <c r="W22" s="698"/>
      <c r="X22" s="698"/>
      <c r="Y22" s="699">
        <f>SUM(Z22:AK22)</f>
        <v>99</v>
      </c>
      <c r="Z22" s="698">
        <f>příjmy!G61</f>
        <v>83</v>
      </c>
      <c r="AA22" s="698"/>
      <c r="AB22" s="698"/>
      <c r="AC22" s="698"/>
      <c r="AD22" s="698">
        <f>příjmy!G96</f>
        <v>0</v>
      </c>
      <c r="AE22" s="698"/>
      <c r="AF22" s="698"/>
      <c r="AG22" s="698"/>
      <c r="AH22" s="698"/>
      <c r="AI22" s="698"/>
      <c r="AJ22" s="698">
        <f>příjmy!G167+příjmy!G137</f>
        <v>16</v>
      </c>
      <c r="AK22" s="698"/>
      <c r="AL22" s="201"/>
      <c r="AM22" s="701"/>
      <c r="AN22" s="699">
        <f>SUM(AO22:AQ22)</f>
        <v>0</v>
      </c>
      <c r="AO22" s="698"/>
      <c r="AP22" s="698"/>
      <c r="AQ22" s="702"/>
      <c r="AR22" s="701"/>
      <c r="AS22" s="703"/>
      <c r="AT22" s="7"/>
      <c r="AU22" s="133"/>
      <c r="AV22" s="813" t="s">
        <v>543</v>
      </c>
      <c r="AW22" s="868">
        <f t="shared" si="8"/>
        <v>0.6398140975987606</v>
      </c>
      <c r="AX22" s="842">
        <v>1291</v>
      </c>
      <c r="AY22" s="843">
        <f t="shared" si="9"/>
        <v>826</v>
      </c>
      <c r="AZ22" s="8"/>
      <c r="BA22" s="169">
        <f>SUM(BB22:BH22)</f>
        <v>303</v>
      </c>
      <c r="BB22" s="168">
        <f>výdaje!G7</f>
        <v>169</v>
      </c>
      <c r="BC22" s="698">
        <f>výdaje!G27</f>
        <v>64</v>
      </c>
      <c r="BD22" s="698"/>
      <c r="BE22" s="698">
        <f>výdaje!G59</f>
        <v>51</v>
      </c>
      <c r="BF22" s="698">
        <f>výdaje!G85</f>
        <v>19</v>
      </c>
      <c r="BG22" s="698"/>
      <c r="BH22" s="698"/>
      <c r="BI22" s="704">
        <f>SUM(BJ22:BN22)</f>
        <v>26</v>
      </c>
      <c r="BJ22" s="698"/>
      <c r="BK22" s="698">
        <f>výdaje!G162</f>
        <v>0</v>
      </c>
      <c r="BL22" s="698">
        <f>výdaje!G134</f>
        <v>8</v>
      </c>
      <c r="BM22" s="698"/>
      <c r="BN22" s="167">
        <f>výdaje!G181</f>
        <v>18</v>
      </c>
      <c r="BO22" s="701"/>
      <c r="BP22" s="705">
        <f>SUM(BQ22:BV22)</f>
        <v>287</v>
      </c>
      <c r="BQ22" s="698">
        <f>výdaje!G233</f>
        <v>15</v>
      </c>
      <c r="BR22" s="698">
        <f>výdaje!G251</f>
        <v>204</v>
      </c>
      <c r="BS22" s="698">
        <f>výdaje!G266</f>
        <v>68</v>
      </c>
      <c r="BT22" s="698"/>
      <c r="BU22" s="698">
        <f>výdaje!G294</f>
        <v>0</v>
      </c>
      <c r="BV22" s="698"/>
      <c r="BW22" s="704">
        <f>SUM(BX22:CD22)</f>
        <v>209</v>
      </c>
      <c r="BX22" s="698">
        <f>výdaje!G322</f>
        <v>0</v>
      </c>
      <c r="BY22" s="698">
        <f>výdaje!G334</f>
        <v>20</v>
      </c>
      <c r="BZ22" s="698"/>
      <c r="CA22" s="698"/>
      <c r="CB22" s="698"/>
      <c r="CC22" s="698">
        <f>výdaje!G383</f>
        <v>0</v>
      </c>
      <c r="CD22" s="698">
        <f>výdaje!G399</f>
        <v>189</v>
      </c>
      <c r="CE22" s="704">
        <f>SUM(CF22:CJ22)</f>
        <v>1</v>
      </c>
      <c r="CF22" s="698">
        <f>výdaje!G448</f>
        <v>0</v>
      </c>
      <c r="CG22" s="698">
        <f>výdaje!G472</f>
        <v>0</v>
      </c>
      <c r="CH22" s="698">
        <f>výdaje!G481</f>
        <v>1</v>
      </c>
      <c r="CI22" s="698">
        <f>výdaje!G502</f>
        <v>0</v>
      </c>
      <c r="CJ22" s="698"/>
      <c r="CK22" s="704">
        <f>SUM(CL22:CM22)</f>
        <v>0</v>
      </c>
      <c r="CL22" s="698"/>
      <c r="CM22" s="698"/>
      <c r="CN22" s="701">
        <f>SUM(CO22:CP22)</f>
        <v>0</v>
      </c>
      <c r="CO22" s="166"/>
      <c r="CP22" s="167">
        <f>výdaje!G530</f>
        <v>0</v>
      </c>
      <c r="CQ22" s="701"/>
      <c r="CR22" s="701"/>
      <c r="CS22" s="701">
        <f>SUM(CT22:CU22)</f>
        <v>0</v>
      </c>
      <c r="CT22" s="166"/>
      <c r="CU22" s="167"/>
      <c r="CV22" s="701"/>
      <c r="CW22" s="701"/>
      <c r="CX22" s="701"/>
      <c r="CY22" s="704">
        <f>CZ22+DA22</f>
        <v>0</v>
      </c>
      <c r="CZ22" s="698">
        <f>výdaje!G693+výdaje!G694</f>
        <v>0</v>
      </c>
      <c r="DA22" s="698"/>
      <c r="DB22" s="200"/>
      <c r="DC22" s="200">
        <f>výdaje!G608</f>
        <v>0</v>
      </c>
      <c r="DD22" s="703"/>
    </row>
    <row r="23" spans="1:108" ht="12.75" customHeight="1" thickBot="1" thickTop="1">
      <c r="A23" s="133"/>
      <c r="B23" s="814" t="s">
        <v>59</v>
      </c>
      <c r="C23" s="869" t="str">
        <f t="shared" si="5"/>
        <v>*</v>
      </c>
      <c r="D23" s="844">
        <v>0</v>
      </c>
      <c r="E23" s="845">
        <f t="shared" si="6"/>
        <v>0</v>
      </c>
      <c r="F23" s="864"/>
      <c r="G23" s="135">
        <f>SUM(H23:M23)</f>
        <v>0</v>
      </c>
      <c r="H23" s="136"/>
      <c r="I23" s="136"/>
      <c r="J23" s="136"/>
      <c r="K23" s="136"/>
      <c r="L23" s="136"/>
      <c r="M23" s="136"/>
      <c r="N23" s="137">
        <f>SUM(O23:X23)</f>
        <v>0</v>
      </c>
      <c r="O23" s="136"/>
      <c r="P23" s="136"/>
      <c r="Q23" s="136"/>
      <c r="R23" s="136"/>
      <c r="S23" s="136"/>
      <c r="T23" s="136"/>
      <c r="U23" s="136"/>
      <c r="V23" s="138"/>
      <c r="W23" s="136"/>
      <c r="X23" s="136"/>
      <c r="Y23" s="137">
        <f>SUM(Z23:AK23)</f>
        <v>0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9"/>
      <c r="AM23" s="140"/>
      <c r="AN23" s="137">
        <f>SUM(AO23:AQ23)</f>
        <v>0</v>
      </c>
      <c r="AO23" s="136"/>
      <c r="AP23" s="136"/>
      <c r="AQ23" s="141"/>
      <c r="AR23" s="140"/>
      <c r="AS23" s="142"/>
      <c r="AT23" s="7"/>
      <c r="AU23" s="133"/>
      <c r="AV23" s="814" t="s">
        <v>59</v>
      </c>
      <c r="AW23" s="869">
        <f t="shared" si="8"/>
        <v>0.6941176470588235</v>
      </c>
      <c r="AX23" s="844">
        <v>85</v>
      </c>
      <c r="AY23" s="845">
        <f t="shared" si="9"/>
        <v>59</v>
      </c>
      <c r="AZ23" s="8"/>
      <c r="BA23" s="143">
        <f>SUM(BB23:BH23)</f>
        <v>0</v>
      </c>
      <c r="BB23" s="136"/>
      <c r="BC23" s="136"/>
      <c r="BD23" s="136"/>
      <c r="BE23" s="136"/>
      <c r="BF23" s="136"/>
      <c r="BG23" s="136"/>
      <c r="BH23" s="136"/>
      <c r="BI23" s="144">
        <f>SUM(BJ23:BN23)</f>
        <v>21</v>
      </c>
      <c r="BJ23" s="136">
        <f>výdaje!G125</f>
        <v>0</v>
      </c>
      <c r="BK23" s="136">
        <f>výdaje!G163</f>
        <v>0</v>
      </c>
      <c r="BL23" s="136"/>
      <c r="BM23" s="136"/>
      <c r="BN23" s="145">
        <f>výdaje!G182</f>
        <v>21</v>
      </c>
      <c r="BO23" s="140"/>
      <c r="BP23" s="146">
        <f>SUM(BQ23:BV23)</f>
        <v>0</v>
      </c>
      <c r="BQ23" s="136"/>
      <c r="BR23" s="136"/>
      <c r="BS23" s="136"/>
      <c r="BT23" s="136"/>
      <c r="BU23" s="136"/>
      <c r="BV23" s="136"/>
      <c r="BW23" s="144">
        <f>SUM(BX23:CD23)</f>
        <v>18</v>
      </c>
      <c r="BX23" s="136"/>
      <c r="BY23" s="136"/>
      <c r="BZ23" s="136"/>
      <c r="CA23" s="136"/>
      <c r="CB23" s="136"/>
      <c r="CC23" s="136"/>
      <c r="CD23" s="136">
        <f>výdaje!G400</f>
        <v>18</v>
      </c>
      <c r="CE23" s="144">
        <f>SUM(CF23:CJ23)</f>
        <v>4</v>
      </c>
      <c r="CF23" s="136"/>
      <c r="CG23" s="136"/>
      <c r="CH23" s="136"/>
      <c r="CI23" s="136">
        <f>výdaje!G503</f>
        <v>4</v>
      </c>
      <c r="CJ23" s="136"/>
      <c r="CK23" s="144">
        <f>SUM(CL23:CM23)</f>
        <v>0</v>
      </c>
      <c r="CL23" s="136"/>
      <c r="CM23" s="136"/>
      <c r="CN23" s="140">
        <f>SUM(CO23:CP23)</f>
        <v>16</v>
      </c>
      <c r="CO23" s="150"/>
      <c r="CP23" s="145">
        <f>výdaje!G529</f>
        <v>16</v>
      </c>
      <c r="CQ23" s="140"/>
      <c r="CR23" s="140"/>
      <c r="CS23" s="140">
        <f>SUM(CT23:CU23)</f>
        <v>0</v>
      </c>
      <c r="CT23" s="150"/>
      <c r="CU23" s="145"/>
      <c r="CV23" s="140"/>
      <c r="CW23" s="140"/>
      <c r="CX23" s="140"/>
      <c r="CY23" s="144">
        <f>CZ23+DA23</f>
        <v>0</v>
      </c>
      <c r="CZ23" s="136"/>
      <c r="DA23" s="136"/>
      <c r="DB23" s="149"/>
      <c r="DC23" s="149"/>
      <c r="DD23" s="142"/>
    </row>
    <row r="24" spans="1:108" ht="12.75" customHeight="1" thickBot="1" thickTop="1">
      <c r="A24" s="133"/>
      <c r="B24" s="814" t="s">
        <v>60</v>
      </c>
      <c r="C24" s="869">
        <f t="shared" si="5"/>
        <v>0.5</v>
      </c>
      <c r="D24" s="844">
        <v>8</v>
      </c>
      <c r="E24" s="845">
        <f t="shared" si="6"/>
        <v>4</v>
      </c>
      <c r="F24" s="864"/>
      <c r="G24" s="135">
        <f>SUM(H24:M24)</f>
        <v>0</v>
      </c>
      <c r="H24" s="136"/>
      <c r="I24" s="136"/>
      <c r="J24" s="136"/>
      <c r="K24" s="136"/>
      <c r="L24" s="136"/>
      <c r="M24" s="136"/>
      <c r="N24" s="137">
        <f>SUM(O24:X24)</f>
        <v>0</v>
      </c>
      <c r="O24" s="136"/>
      <c r="P24" s="136"/>
      <c r="Q24" s="136"/>
      <c r="R24" s="136"/>
      <c r="S24" s="136"/>
      <c r="T24" s="136"/>
      <c r="U24" s="136"/>
      <c r="V24" s="138"/>
      <c r="W24" s="136"/>
      <c r="X24" s="136"/>
      <c r="Y24" s="137">
        <f>SUM(Z24:AK24)</f>
        <v>4</v>
      </c>
      <c r="Z24" s="136">
        <f>příjmy!G62</f>
        <v>4</v>
      </c>
      <c r="AA24" s="136"/>
      <c r="AB24" s="136"/>
      <c r="AC24" s="136"/>
      <c r="AD24" s="136"/>
      <c r="AE24" s="136"/>
      <c r="AF24" s="136"/>
      <c r="AG24" s="136"/>
      <c r="AH24" s="136"/>
      <c r="AI24" s="136"/>
      <c r="AJ24" s="136">
        <f>příjmy!G138</f>
        <v>0</v>
      </c>
      <c r="AK24" s="136"/>
      <c r="AL24" s="139"/>
      <c r="AM24" s="140"/>
      <c r="AN24" s="137">
        <f>SUM(AO24:AQ24)</f>
        <v>0</v>
      </c>
      <c r="AO24" s="136"/>
      <c r="AP24" s="136"/>
      <c r="AQ24" s="141"/>
      <c r="AR24" s="140"/>
      <c r="AS24" s="142"/>
      <c r="AT24" s="7"/>
      <c r="AU24" s="133"/>
      <c r="AV24" s="814" t="s">
        <v>60</v>
      </c>
      <c r="AW24" s="869">
        <f t="shared" si="8"/>
        <v>0.8271186440677966</v>
      </c>
      <c r="AX24" s="844">
        <v>295</v>
      </c>
      <c r="AY24" s="845">
        <f t="shared" si="9"/>
        <v>244</v>
      </c>
      <c r="AZ24" s="8"/>
      <c r="BA24" s="143">
        <f>SUM(BB24:BH24)</f>
        <v>179</v>
      </c>
      <c r="BB24" s="136">
        <f>výdaje!G8</f>
        <v>135</v>
      </c>
      <c r="BC24" s="136">
        <f>výdaje!G28</f>
        <v>0</v>
      </c>
      <c r="BD24" s="136"/>
      <c r="BE24" s="136">
        <f>výdaje!G60</f>
        <v>32</v>
      </c>
      <c r="BF24" s="136">
        <f>výdaje!G86</f>
        <v>12</v>
      </c>
      <c r="BG24" s="136"/>
      <c r="BH24" s="136"/>
      <c r="BI24" s="144">
        <f>SUM(BJ24:BN24)</f>
        <v>64</v>
      </c>
      <c r="BJ24" s="136"/>
      <c r="BK24" s="136">
        <f>výdaje!G164</f>
        <v>59</v>
      </c>
      <c r="BL24" s="136">
        <f>výdaje!G135</f>
        <v>0</v>
      </c>
      <c r="BM24" s="136"/>
      <c r="BN24" s="145">
        <f>výdaje!G183</f>
        <v>5</v>
      </c>
      <c r="BO24" s="140"/>
      <c r="BP24" s="146">
        <f>SUM(BQ24:BV24)</f>
        <v>0</v>
      </c>
      <c r="BQ24" s="136"/>
      <c r="BR24" s="136"/>
      <c r="BS24" s="136"/>
      <c r="BT24" s="136"/>
      <c r="BU24" s="136"/>
      <c r="BV24" s="136"/>
      <c r="BW24" s="144">
        <f>SUM(BX24:CD24)</f>
        <v>1</v>
      </c>
      <c r="BX24" s="136"/>
      <c r="BY24" s="136">
        <f>výdaje!G335</f>
        <v>0</v>
      </c>
      <c r="BZ24" s="136"/>
      <c r="CA24" s="136"/>
      <c r="CB24" s="136"/>
      <c r="CC24" s="136">
        <f>výdaje!G384</f>
        <v>0</v>
      </c>
      <c r="CD24" s="136">
        <f>výdaje!G401</f>
        <v>1</v>
      </c>
      <c r="CE24" s="144">
        <f>SUM(CF24:CJ24)</f>
        <v>0</v>
      </c>
      <c r="CF24" s="136">
        <f>výdaje!G449</f>
        <v>0</v>
      </c>
      <c r="CG24" s="136">
        <f>výdaje!G473</f>
        <v>0</v>
      </c>
      <c r="CH24" s="136">
        <f>výdaje!G504</f>
        <v>0</v>
      </c>
      <c r="CI24" s="136"/>
      <c r="CJ24" s="136"/>
      <c r="CK24" s="144">
        <f>SUM(CL24:CM24)</f>
        <v>0</v>
      </c>
      <c r="CL24" s="136"/>
      <c r="CM24" s="136"/>
      <c r="CN24" s="140">
        <f>SUM(CO24:CP24)</f>
        <v>0</v>
      </c>
      <c r="CO24" s="150"/>
      <c r="CP24" s="145"/>
      <c r="CQ24" s="140"/>
      <c r="CR24" s="140"/>
      <c r="CS24" s="140">
        <f>SUM(CT24:CU24)</f>
        <v>0</v>
      </c>
      <c r="CT24" s="150"/>
      <c r="CU24" s="145"/>
      <c r="CV24" s="140"/>
      <c r="CW24" s="140"/>
      <c r="CX24" s="140"/>
      <c r="CY24" s="144">
        <f>CZ24+DA24</f>
        <v>0</v>
      </c>
      <c r="CZ24" s="136"/>
      <c r="DA24" s="136"/>
      <c r="DB24" s="149"/>
      <c r="DC24" s="149"/>
      <c r="DD24" s="142"/>
    </row>
    <row r="25" spans="1:108" ht="12.75" customHeight="1" thickBot="1" thickTop="1">
      <c r="A25" s="133"/>
      <c r="B25" s="815" t="s">
        <v>61</v>
      </c>
      <c r="C25" s="870">
        <f t="shared" si="5"/>
        <v>1.3465346534653466</v>
      </c>
      <c r="D25" s="846">
        <v>303</v>
      </c>
      <c r="E25" s="847">
        <f t="shared" si="6"/>
        <v>408</v>
      </c>
      <c r="F25" s="864"/>
      <c r="G25" s="135">
        <f>SUM(H25:M25)</f>
        <v>0</v>
      </c>
      <c r="H25" s="136"/>
      <c r="I25" s="136"/>
      <c r="J25" s="136"/>
      <c r="K25" s="136"/>
      <c r="L25" s="136"/>
      <c r="M25" s="136"/>
      <c r="N25" s="137">
        <f>SUM(O25:X25)</f>
        <v>343</v>
      </c>
      <c r="O25" s="136">
        <f>příjmy!G19</f>
        <v>343</v>
      </c>
      <c r="P25" s="136"/>
      <c r="Q25" s="136"/>
      <c r="R25" s="136"/>
      <c r="S25" s="136"/>
      <c r="T25" s="136"/>
      <c r="U25" s="136">
        <f>příjmy!G47</f>
        <v>0</v>
      </c>
      <c r="V25" s="138">
        <f>příjmy!G50</f>
        <v>0</v>
      </c>
      <c r="W25" s="136"/>
      <c r="X25" s="136"/>
      <c r="Y25" s="137">
        <f>SUM(Z25:AK25)</f>
        <v>65</v>
      </c>
      <c r="Z25" s="136">
        <f>příjmy!G63</f>
        <v>65</v>
      </c>
      <c r="AA25" s="136"/>
      <c r="AB25" s="136">
        <f>příjmy!G91</f>
        <v>0</v>
      </c>
      <c r="AC25" s="136"/>
      <c r="AD25" s="136"/>
      <c r="AE25" s="136"/>
      <c r="AF25" s="136"/>
      <c r="AG25" s="136"/>
      <c r="AH25" s="136"/>
      <c r="AI25" s="136">
        <f>příjmy!G160</f>
        <v>0</v>
      </c>
      <c r="AJ25" s="136">
        <f>příjmy!G139</f>
        <v>0</v>
      </c>
      <c r="AK25" s="136"/>
      <c r="AL25" s="139"/>
      <c r="AM25" s="140"/>
      <c r="AN25" s="137">
        <f>SUM(AO25:AQ25)</f>
        <v>0</v>
      </c>
      <c r="AO25" s="136"/>
      <c r="AP25" s="136"/>
      <c r="AQ25" s="141"/>
      <c r="AR25" s="140"/>
      <c r="AS25" s="142"/>
      <c r="AT25" s="7"/>
      <c r="AU25" s="133"/>
      <c r="AV25" s="815" t="s">
        <v>61</v>
      </c>
      <c r="AW25" s="870">
        <f t="shared" si="8"/>
        <v>0.9221902017291066</v>
      </c>
      <c r="AX25" s="846">
        <v>347</v>
      </c>
      <c r="AY25" s="847">
        <f t="shared" si="9"/>
        <v>320</v>
      </c>
      <c r="AZ25" s="8"/>
      <c r="BA25" s="143">
        <f>SUM(BB25:BH25)</f>
        <v>73</v>
      </c>
      <c r="BB25" s="136"/>
      <c r="BC25" s="136">
        <f>výdaje!G29</f>
        <v>57</v>
      </c>
      <c r="BD25" s="136">
        <f>výdaje!G51</f>
        <v>0</v>
      </c>
      <c r="BE25" s="136">
        <f>výdaje!G61</f>
        <v>12</v>
      </c>
      <c r="BF25" s="136">
        <f>výdaje!G87</f>
        <v>4</v>
      </c>
      <c r="BG25" s="136"/>
      <c r="BH25" s="136"/>
      <c r="BI25" s="144">
        <f>SUM(BJ25:BN25)</f>
        <v>25</v>
      </c>
      <c r="BJ25" s="136"/>
      <c r="BK25" s="136">
        <f>výdaje!G165</f>
        <v>0</v>
      </c>
      <c r="BL25" s="136">
        <f>výdaje!G136</f>
        <v>0</v>
      </c>
      <c r="BM25" s="136"/>
      <c r="BN25" s="145">
        <f>výdaje!G184</f>
        <v>25</v>
      </c>
      <c r="BO25" s="140"/>
      <c r="BP25" s="146">
        <f>SUM(BQ25:BV25)</f>
        <v>8</v>
      </c>
      <c r="BQ25" s="136"/>
      <c r="BR25" s="136"/>
      <c r="BS25" s="136">
        <f>výdaje!G267</f>
        <v>8</v>
      </c>
      <c r="BT25" s="136"/>
      <c r="BU25" s="136">
        <f>výdaje!G295</f>
        <v>0</v>
      </c>
      <c r="BV25" s="136"/>
      <c r="BW25" s="144">
        <f>SUM(BX25:CD25)</f>
        <v>193</v>
      </c>
      <c r="BX25" s="136"/>
      <c r="BY25" s="136"/>
      <c r="BZ25" s="136"/>
      <c r="CA25" s="136"/>
      <c r="CB25" s="136"/>
      <c r="CC25" s="136"/>
      <c r="CD25" s="136">
        <f>výdaje!G402</f>
        <v>193</v>
      </c>
      <c r="CE25" s="144">
        <f>SUM(CF25:CJ25)</f>
        <v>14</v>
      </c>
      <c r="CF25" s="136"/>
      <c r="CG25" s="136"/>
      <c r="CH25" s="136">
        <f>výdaje!G482</f>
        <v>0</v>
      </c>
      <c r="CI25" s="136">
        <f>výdaje!G505+výdaje!G506</f>
        <v>14</v>
      </c>
      <c r="CJ25" s="136"/>
      <c r="CK25" s="144">
        <f>SUM(CL25:CM25)</f>
        <v>0</v>
      </c>
      <c r="CL25" s="136"/>
      <c r="CM25" s="136"/>
      <c r="CN25" s="140">
        <f>SUM(CO25:CP25)</f>
        <v>7</v>
      </c>
      <c r="CO25" s="161"/>
      <c r="CP25" s="162">
        <f>výdaje!G531</f>
        <v>7</v>
      </c>
      <c r="CQ25" s="140">
        <f>výdaje!G549</f>
        <v>0</v>
      </c>
      <c r="CR25" s="140"/>
      <c r="CS25" s="140">
        <f>SUM(CT25:CU25)</f>
        <v>0</v>
      </c>
      <c r="CT25" s="161"/>
      <c r="CU25" s="162"/>
      <c r="CV25" s="140"/>
      <c r="CW25" s="140"/>
      <c r="CX25" s="140"/>
      <c r="CY25" s="144">
        <f>CZ25+DA25</f>
        <v>0</v>
      </c>
      <c r="CZ25" s="136"/>
      <c r="DA25" s="136"/>
      <c r="DB25" s="149"/>
      <c r="DC25" s="149"/>
      <c r="DD25" s="142"/>
    </row>
    <row r="26" spans="1:108" ht="12" customHeight="1" thickBot="1" thickTop="1">
      <c r="A26" s="151" t="s">
        <v>197</v>
      </c>
      <c r="B26" s="152"/>
      <c r="C26" s="838">
        <f t="shared" si="5"/>
        <v>0.8433496510780127</v>
      </c>
      <c r="D26" s="123">
        <v>9601</v>
      </c>
      <c r="E26" s="123">
        <f t="shared" si="6"/>
        <v>8097</v>
      </c>
      <c r="F26" s="863"/>
      <c r="G26" s="153">
        <f aca="true" t="shared" si="23" ref="G26:AS26">SUM(G27:G36)</f>
        <v>0</v>
      </c>
      <c r="H26" s="154">
        <f t="shared" si="23"/>
        <v>0</v>
      </c>
      <c r="I26" s="154">
        <f t="shared" si="23"/>
        <v>0</v>
      </c>
      <c r="J26" s="154">
        <f t="shared" si="23"/>
        <v>0</v>
      </c>
      <c r="K26" s="154">
        <f t="shared" si="23"/>
        <v>0</v>
      </c>
      <c r="L26" s="154">
        <f t="shared" si="23"/>
        <v>0</v>
      </c>
      <c r="M26" s="154">
        <f t="shared" si="23"/>
        <v>0</v>
      </c>
      <c r="N26" s="155">
        <f t="shared" si="23"/>
        <v>-74</v>
      </c>
      <c r="O26" s="156">
        <f t="shared" si="23"/>
        <v>-75</v>
      </c>
      <c r="P26" s="156">
        <f t="shared" si="23"/>
        <v>1</v>
      </c>
      <c r="Q26" s="156">
        <f t="shared" si="23"/>
        <v>0</v>
      </c>
      <c r="R26" s="156">
        <f t="shared" si="23"/>
        <v>0</v>
      </c>
      <c r="S26" s="156">
        <f t="shared" si="23"/>
        <v>0</v>
      </c>
      <c r="T26" s="156">
        <f t="shared" si="23"/>
        <v>0</v>
      </c>
      <c r="U26" s="156">
        <f t="shared" si="23"/>
        <v>0</v>
      </c>
      <c r="V26" s="156">
        <f t="shared" si="23"/>
        <v>0</v>
      </c>
      <c r="W26" s="156">
        <f t="shared" si="23"/>
        <v>0</v>
      </c>
      <c r="X26" s="156">
        <f t="shared" si="23"/>
        <v>0</v>
      </c>
      <c r="Y26" s="155">
        <f t="shared" si="23"/>
        <v>4445</v>
      </c>
      <c r="Z26" s="156">
        <f t="shared" si="23"/>
        <v>0</v>
      </c>
      <c r="AA26" s="156">
        <f t="shared" si="23"/>
        <v>0</v>
      </c>
      <c r="AB26" s="156">
        <f t="shared" si="23"/>
        <v>0</v>
      </c>
      <c r="AC26" s="156">
        <f t="shared" si="23"/>
        <v>148</v>
      </c>
      <c r="AD26" s="156">
        <f t="shared" si="23"/>
        <v>1358</v>
      </c>
      <c r="AE26" s="156">
        <f t="shared" si="23"/>
        <v>153</v>
      </c>
      <c r="AF26" s="156">
        <f t="shared" si="23"/>
        <v>0</v>
      </c>
      <c r="AG26" s="156">
        <f t="shared" si="23"/>
        <v>2137</v>
      </c>
      <c r="AH26" s="156">
        <f t="shared" si="23"/>
        <v>0</v>
      </c>
      <c r="AI26" s="156">
        <f t="shared" si="23"/>
        <v>145</v>
      </c>
      <c r="AJ26" s="156">
        <f t="shared" si="23"/>
        <v>504</v>
      </c>
      <c r="AK26" s="156">
        <f t="shared" si="23"/>
        <v>0</v>
      </c>
      <c r="AL26" s="157">
        <f t="shared" si="23"/>
        <v>0</v>
      </c>
      <c r="AM26" s="155">
        <f t="shared" si="23"/>
        <v>0</v>
      </c>
      <c r="AN26" s="155">
        <f t="shared" si="23"/>
        <v>2841</v>
      </c>
      <c r="AO26" s="156">
        <f t="shared" si="23"/>
        <v>1336</v>
      </c>
      <c r="AP26" s="156">
        <f t="shared" si="23"/>
        <v>1505</v>
      </c>
      <c r="AQ26" s="152">
        <f t="shared" si="23"/>
        <v>0</v>
      </c>
      <c r="AR26" s="155">
        <f t="shared" si="23"/>
        <v>20</v>
      </c>
      <c r="AS26" s="158">
        <f t="shared" si="23"/>
        <v>865</v>
      </c>
      <c r="AT26" s="152"/>
      <c r="AU26" s="151" t="s">
        <v>197</v>
      </c>
      <c r="AV26" s="152"/>
      <c r="AW26" s="838">
        <f t="shared" si="8"/>
        <v>0.8441158348736907</v>
      </c>
      <c r="AX26" s="123">
        <v>14607</v>
      </c>
      <c r="AY26" s="123">
        <f t="shared" si="9"/>
        <v>12330</v>
      </c>
      <c r="AZ26" s="130"/>
      <c r="BA26" s="159">
        <f aca="true" t="shared" si="24" ref="BA26:CP26">SUM(BA27:BA36)</f>
        <v>7024</v>
      </c>
      <c r="BB26" s="156">
        <f t="shared" si="24"/>
        <v>3939</v>
      </c>
      <c r="BC26" s="156">
        <f t="shared" si="24"/>
        <v>1315</v>
      </c>
      <c r="BD26" s="156">
        <f t="shared" si="24"/>
        <v>0</v>
      </c>
      <c r="BE26" s="156">
        <f t="shared" si="24"/>
        <v>1259</v>
      </c>
      <c r="BF26" s="156">
        <f t="shared" si="24"/>
        <v>464</v>
      </c>
      <c r="BG26" s="156">
        <f t="shared" si="24"/>
        <v>47</v>
      </c>
      <c r="BH26" s="156">
        <f t="shared" si="24"/>
        <v>0</v>
      </c>
      <c r="BI26" s="155">
        <f t="shared" si="24"/>
        <v>791</v>
      </c>
      <c r="BJ26" s="156">
        <f t="shared" si="24"/>
        <v>38</v>
      </c>
      <c r="BK26" s="156">
        <f t="shared" si="24"/>
        <v>73</v>
      </c>
      <c r="BL26" s="156">
        <f t="shared" si="24"/>
        <v>302</v>
      </c>
      <c r="BM26" s="156">
        <f t="shared" si="24"/>
        <v>0</v>
      </c>
      <c r="BN26" s="160">
        <f t="shared" si="24"/>
        <v>378</v>
      </c>
      <c r="BO26" s="155">
        <f t="shared" si="24"/>
        <v>0</v>
      </c>
      <c r="BP26" s="153">
        <f t="shared" si="24"/>
        <v>807</v>
      </c>
      <c r="BQ26" s="156">
        <f t="shared" si="24"/>
        <v>17</v>
      </c>
      <c r="BR26" s="156">
        <f t="shared" si="24"/>
        <v>252</v>
      </c>
      <c r="BS26" s="156">
        <f t="shared" si="24"/>
        <v>476</v>
      </c>
      <c r="BT26" s="156">
        <f t="shared" si="24"/>
        <v>0</v>
      </c>
      <c r="BU26" s="156">
        <f t="shared" si="24"/>
        <v>62</v>
      </c>
      <c r="BV26" s="156">
        <f t="shared" si="24"/>
        <v>0</v>
      </c>
      <c r="BW26" s="155">
        <f t="shared" si="24"/>
        <v>2494</v>
      </c>
      <c r="BX26" s="156">
        <f t="shared" si="24"/>
        <v>117</v>
      </c>
      <c r="BY26" s="156">
        <f t="shared" si="24"/>
        <v>144</v>
      </c>
      <c r="BZ26" s="156">
        <f t="shared" si="24"/>
        <v>684</v>
      </c>
      <c r="CA26" s="156">
        <f t="shared" si="24"/>
        <v>298</v>
      </c>
      <c r="CB26" s="156">
        <f t="shared" si="24"/>
        <v>46</v>
      </c>
      <c r="CC26" s="156">
        <f t="shared" si="24"/>
        <v>188</v>
      </c>
      <c r="CD26" s="156">
        <f t="shared" si="24"/>
        <v>1017</v>
      </c>
      <c r="CE26" s="155">
        <f t="shared" si="24"/>
        <v>120</v>
      </c>
      <c r="CF26" s="156">
        <f t="shared" si="24"/>
        <v>18</v>
      </c>
      <c r="CG26" s="156">
        <f t="shared" si="24"/>
        <v>43</v>
      </c>
      <c r="CH26" s="156">
        <f t="shared" si="24"/>
        <v>17</v>
      </c>
      <c r="CI26" s="156">
        <f t="shared" si="24"/>
        <v>42</v>
      </c>
      <c r="CJ26" s="156">
        <f t="shared" si="24"/>
        <v>0</v>
      </c>
      <c r="CK26" s="155">
        <f t="shared" si="24"/>
        <v>0</v>
      </c>
      <c r="CL26" s="156">
        <f t="shared" si="24"/>
        <v>0</v>
      </c>
      <c r="CM26" s="156">
        <f t="shared" si="24"/>
        <v>0</v>
      </c>
      <c r="CN26" s="155">
        <f t="shared" si="24"/>
        <v>0</v>
      </c>
      <c r="CO26" s="155">
        <f t="shared" si="24"/>
        <v>0</v>
      </c>
      <c r="CP26" s="155">
        <f t="shared" si="24"/>
        <v>0</v>
      </c>
      <c r="CQ26" s="155">
        <f>SUM(CQ27:CQ31)</f>
        <v>834</v>
      </c>
      <c r="CR26" s="155">
        <f aca="true" t="shared" si="25" ref="CR26:DD26">SUM(CR27:CR36)</f>
        <v>27</v>
      </c>
      <c r="CS26" s="155">
        <f t="shared" si="25"/>
        <v>123</v>
      </c>
      <c r="CT26" s="155">
        <f t="shared" si="25"/>
        <v>20</v>
      </c>
      <c r="CU26" s="155">
        <f t="shared" si="25"/>
        <v>103</v>
      </c>
      <c r="CV26" s="155">
        <f t="shared" si="25"/>
        <v>0</v>
      </c>
      <c r="CW26" s="155">
        <f t="shared" si="25"/>
        <v>0</v>
      </c>
      <c r="CX26" s="155">
        <f t="shared" si="25"/>
        <v>28</v>
      </c>
      <c r="CY26" s="155">
        <f t="shared" si="25"/>
        <v>82</v>
      </c>
      <c r="CZ26" s="156">
        <f t="shared" si="25"/>
        <v>82</v>
      </c>
      <c r="DA26" s="156">
        <f t="shared" si="25"/>
        <v>0</v>
      </c>
      <c r="DB26" s="156">
        <f t="shared" si="25"/>
        <v>0</v>
      </c>
      <c r="DC26" s="156">
        <f t="shared" si="25"/>
        <v>0</v>
      </c>
      <c r="DD26" s="158">
        <f t="shared" si="25"/>
        <v>0</v>
      </c>
    </row>
    <row r="27" spans="1:243" ht="12.75" customHeight="1" thickBot="1" thickTop="1">
      <c r="A27" s="133"/>
      <c r="B27" s="8" t="s">
        <v>199</v>
      </c>
      <c r="C27" s="834">
        <f t="shared" si="5"/>
        <v>1.08</v>
      </c>
      <c r="D27" s="134">
        <v>50</v>
      </c>
      <c r="E27" s="134">
        <f t="shared" si="6"/>
        <v>54</v>
      </c>
      <c r="F27" s="864"/>
      <c r="G27" s="135">
        <f aca="true" t="shared" si="26" ref="G27:G36">SUM(H27:M27)</f>
        <v>0</v>
      </c>
      <c r="H27" s="136"/>
      <c r="I27" s="136"/>
      <c r="J27" s="136"/>
      <c r="K27" s="136"/>
      <c r="L27" s="136"/>
      <c r="M27" s="136"/>
      <c r="N27" s="137">
        <f aca="true" t="shared" si="27" ref="N27:N36">SUM(O27:X27)</f>
        <v>0</v>
      </c>
      <c r="O27" s="136"/>
      <c r="P27" s="136"/>
      <c r="Q27" s="136"/>
      <c r="R27" s="136"/>
      <c r="S27" s="136"/>
      <c r="T27" s="136"/>
      <c r="U27" s="136"/>
      <c r="V27" s="138"/>
      <c r="W27" s="136"/>
      <c r="X27" s="136"/>
      <c r="Y27" s="137">
        <f aca="true" t="shared" si="28" ref="Y27:Y36">SUM(Z27:AK27)</f>
        <v>0</v>
      </c>
      <c r="Z27" s="136"/>
      <c r="AA27" s="136"/>
      <c r="AB27" s="136"/>
      <c r="AC27" s="136"/>
      <c r="AD27" s="136"/>
      <c r="AE27" s="136"/>
      <c r="AF27" s="136"/>
      <c r="AG27" s="136"/>
      <c r="AH27" s="136">
        <f>příjmy!G127</f>
        <v>0</v>
      </c>
      <c r="AI27" s="136"/>
      <c r="AJ27" s="136"/>
      <c r="AK27" s="136"/>
      <c r="AL27" s="139">
        <f>příjmy!G198</f>
        <v>0</v>
      </c>
      <c r="AM27" s="140"/>
      <c r="AN27" s="137">
        <f aca="true" t="shared" si="29" ref="AN27:AN36">SUM(AO27:AQ27)</f>
        <v>0</v>
      </c>
      <c r="AO27" s="136"/>
      <c r="AP27" s="136"/>
      <c r="AQ27" s="141"/>
      <c r="AR27" s="140"/>
      <c r="AS27" s="142">
        <f>příjmy!G239+příjmy!G240</f>
        <v>54</v>
      </c>
      <c r="AT27" s="7"/>
      <c r="AU27" s="133"/>
      <c r="AV27" s="8" t="s">
        <v>199</v>
      </c>
      <c r="AW27" s="834">
        <f t="shared" si="8"/>
        <v>0.8956521739130435</v>
      </c>
      <c r="AX27" s="134">
        <v>575</v>
      </c>
      <c r="AY27" s="134">
        <f t="shared" si="9"/>
        <v>515</v>
      </c>
      <c r="AZ27" s="8"/>
      <c r="BA27" s="143">
        <f aca="true" t="shared" si="30" ref="BA27:BA36">SUM(BB27:BH27)</f>
        <v>269</v>
      </c>
      <c r="BB27" s="136">
        <f>výdaje!G9</f>
        <v>200</v>
      </c>
      <c r="BC27" s="136">
        <f>výdaje!G30</f>
        <v>0</v>
      </c>
      <c r="BD27" s="136">
        <f>výdaje!G52</f>
        <v>0</v>
      </c>
      <c r="BE27" s="136">
        <f>výdaje!G62</f>
        <v>51</v>
      </c>
      <c r="BF27" s="136">
        <f>výdaje!G88</f>
        <v>18</v>
      </c>
      <c r="BG27" s="136"/>
      <c r="BH27" s="136">
        <f>výdaje!G111</f>
        <v>0</v>
      </c>
      <c r="BI27" s="144">
        <f aca="true" t="shared" si="31" ref="BI27:BI36">SUM(BJ27:BN27)</f>
        <v>123</v>
      </c>
      <c r="BJ27" s="136">
        <f>výdaje!G120</f>
        <v>38</v>
      </c>
      <c r="BK27" s="136">
        <f>výdaje!G166</f>
        <v>0</v>
      </c>
      <c r="BL27" s="136">
        <f>výdaje!G138</f>
        <v>51</v>
      </c>
      <c r="BM27" s="136"/>
      <c r="BN27" s="145">
        <f>výdaje!G185</f>
        <v>34</v>
      </c>
      <c r="BO27" s="140"/>
      <c r="BP27" s="146">
        <f aca="true" t="shared" si="32" ref="BP27:BP36">SUM(BQ27:BV27)</f>
        <v>56</v>
      </c>
      <c r="BQ27" s="136">
        <f>výdaje!G234</f>
        <v>0</v>
      </c>
      <c r="BR27" s="136">
        <f>výdaje!G252</f>
        <v>21</v>
      </c>
      <c r="BS27" s="136">
        <f>výdaje!G268</f>
        <v>0</v>
      </c>
      <c r="BT27" s="136"/>
      <c r="BU27" s="136">
        <f>výdaje!G296</f>
        <v>35</v>
      </c>
      <c r="BV27" s="136"/>
      <c r="BW27" s="144">
        <f aca="true" t="shared" si="33" ref="BW27:BW36">SUM(BX27:CD27)</f>
        <v>56</v>
      </c>
      <c r="BX27" s="136"/>
      <c r="BY27" s="136">
        <f>výdaje!G337</f>
        <v>10</v>
      </c>
      <c r="BZ27" s="136"/>
      <c r="CA27" s="136"/>
      <c r="CB27" s="136">
        <f>výdaje!G370</f>
        <v>2</v>
      </c>
      <c r="CC27" s="136"/>
      <c r="CD27" s="136">
        <f>výdaje!G403</f>
        <v>44</v>
      </c>
      <c r="CE27" s="144">
        <f aca="true" t="shared" si="34" ref="CE27:CE36">SUM(CF27:CJ27)</f>
        <v>0</v>
      </c>
      <c r="CF27" s="136">
        <f>výdaje!G450</f>
        <v>0</v>
      </c>
      <c r="CG27" s="136"/>
      <c r="CH27" s="136">
        <f>výdaje!G483</f>
        <v>0</v>
      </c>
      <c r="CI27" s="136">
        <f>výdaje!G501</f>
        <v>0</v>
      </c>
      <c r="CJ27" s="136"/>
      <c r="CK27" s="144">
        <f aca="true" t="shared" si="35" ref="CK27:CK36">SUM(CL27:CM27)</f>
        <v>0</v>
      </c>
      <c r="CL27" s="136"/>
      <c r="CM27" s="136"/>
      <c r="CN27" s="140">
        <f aca="true" t="shared" si="36" ref="CN27:CN36">SUM(CO27:CP27)</f>
        <v>0</v>
      </c>
      <c r="CO27" s="147"/>
      <c r="CP27" s="148"/>
      <c r="CQ27" s="140">
        <f>výdaje!G550</f>
        <v>11</v>
      </c>
      <c r="CR27" s="140"/>
      <c r="CS27" s="140">
        <f aca="true" t="shared" si="37" ref="CS27:CS36">SUM(CT27:CU27)</f>
        <v>0</v>
      </c>
      <c r="CT27" s="147"/>
      <c r="CU27" s="148">
        <f>výdaje!G576</f>
        <v>0</v>
      </c>
      <c r="CV27" s="140"/>
      <c r="CW27" s="140"/>
      <c r="CX27" s="140"/>
      <c r="CY27" s="144">
        <f aca="true" t="shared" si="38" ref="CY27:CY36">CZ27+DA27</f>
        <v>0</v>
      </c>
      <c r="CZ27" s="136"/>
      <c r="DA27" s="136"/>
      <c r="DB27" s="149"/>
      <c r="DC27" s="149">
        <f>výdaje!G610</f>
        <v>0</v>
      </c>
      <c r="DD27" s="142"/>
      <c r="II27" s="164"/>
    </row>
    <row r="28" spans="1:108" ht="12.75" customHeight="1" thickBot="1" thickTop="1">
      <c r="A28" s="133"/>
      <c r="B28" s="8" t="s">
        <v>200</v>
      </c>
      <c r="C28" s="834" t="str">
        <f t="shared" si="5"/>
        <v>*</v>
      </c>
      <c r="D28" s="134">
        <v>0</v>
      </c>
      <c r="E28" s="134">
        <f t="shared" si="6"/>
        <v>0</v>
      </c>
      <c r="F28" s="864"/>
      <c r="G28" s="135">
        <f t="shared" si="26"/>
        <v>0</v>
      </c>
      <c r="H28" s="136"/>
      <c r="I28" s="136"/>
      <c r="J28" s="136"/>
      <c r="K28" s="136"/>
      <c r="L28" s="136"/>
      <c r="M28" s="136"/>
      <c r="N28" s="137">
        <f t="shared" si="27"/>
        <v>0</v>
      </c>
      <c r="O28" s="136"/>
      <c r="P28" s="136"/>
      <c r="Q28" s="136"/>
      <c r="R28" s="136"/>
      <c r="S28" s="136"/>
      <c r="T28" s="136"/>
      <c r="U28" s="136"/>
      <c r="V28" s="138"/>
      <c r="W28" s="136"/>
      <c r="X28" s="136"/>
      <c r="Y28" s="137">
        <f t="shared" si="28"/>
        <v>0</v>
      </c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9"/>
      <c r="AM28" s="140"/>
      <c r="AN28" s="137">
        <f t="shared" si="29"/>
        <v>0</v>
      </c>
      <c r="AO28" s="136"/>
      <c r="AP28" s="136"/>
      <c r="AQ28" s="141"/>
      <c r="AR28" s="140"/>
      <c r="AS28" s="142"/>
      <c r="AT28" s="7"/>
      <c r="AU28" s="133"/>
      <c r="AV28" s="8" t="s">
        <v>200</v>
      </c>
      <c r="AW28" s="834">
        <f t="shared" si="8"/>
        <v>0.9359756097560976</v>
      </c>
      <c r="AX28" s="134">
        <v>1640</v>
      </c>
      <c r="AY28" s="134">
        <f t="shared" si="9"/>
        <v>1535</v>
      </c>
      <c r="AZ28" s="8"/>
      <c r="BA28" s="143">
        <f t="shared" si="30"/>
        <v>1535</v>
      </c>
      <c r="BB28" s="136"/>
      <c r="BC28" s="136">
        <f>výdaje!G31+výdaje!G56</f>
        <v>1195</v>
      </c>
      <c r="BD28" s="136">
        <f>výdaje!G54</f>
        <v>0</v>
      </c>
      <c r="BE28" s="136">
        <f>výdaje!G63</f>
        <v>241</v>
      </c>
      <c r="BF28" s="136">
        <f>výdaje!G89</f>
        <v>99</v>
      </c>
      <c r="BG28" s="136"/>
      <c r="BH28" s="136"/>
      <c r="BI28" s="144">
        <f t="shared" si="31"/>
        <v>0</v>
      </c>
      <c r="BJ28" s="136"/>
      <c r="BK28" s="136"/>
      <c r="BL28" s="136"/>
      <c r="BM28" s="136"/>
      <c r="BN28" s="145"/>
      <c r="BO28" s="140"/>
      <c r="BP28" s="146">
        <f t="shared" si="32"/>
        <v>0</v>
      </c>
      <c r="BQ28" s="136"/>
      <c r="BR28" s="136"/>
      <c r="BS28" s="136"/>
      <c r="BT28" s="136"/>
      <c r="BU28" s="136"/>
      <c r="BV28" s="136"/>
      <c r="BW28" s="144">
        <f t="shared" si="33"/>
        <v>0</v>
      </c>
      <c r="BX28" s="136"/>
      <c r="BY28" s="136"/>
      <c r="BZ28" s="136"/>
      <c r="CA28" s="136"/>
      <c r="CB28" s="136"/>
      <c r="CC28" s="136"/>
      <c r="CD28" s="136"/>
      <c r="CE28" s="144">
        <f t="shared" si="34"/>
        <v>0</v>
      </c>
      <c r="CF28" s="136"/>
      <c r="CG28" s="136"/>
      <c r="CH28" s="136"/>
      <c r="CI28" s="136"/>
      <c r="CJ28" s="136"/>
      <c r="CK28" s="144">
        <f t="shared" si="35"/>
        <v>0</v>
      </c>
      <c r="CL28" s="136"/>
      <c r="CM28" s="136"/>
      <c r="CN28" s="140">
        <f t="shared" si="36"/>
        <v>0</v>
      </c>
      <c r="CO28" s="150"/>
      <c r="CP28" s="145"/>
      <c r="CQ28" s="140"/>
      <c r="CR28" s="140"/>
      <c r="CS28" s="140">
        <f t="shared" si="37"/>
        <v>0</v>
      </c>
      <c r="CT28" s="150"/>
      <c r="CU28" s="145"/>
      <c r="CV28" s="140"/>
      <c r="CW28" s="140"/>
      <c r="CX28" s="140"/>
      <c r="CY28" s="144">
        <f t="shared" si="38"/>
        <v>0</v>
      </c>
      <c r="CZ28" s="136"/>
      <c r="DA28" s="136"/>
      <c r="DB28" s="149"/>
      <c r="DC28" s="149"/>
      <c r="DD28" s="142"/>
    </row>
    <row r="29" spans="1:108" ht="12.75" customHeight="1" thickBot="1" thickTop="1">
      <c r="A29" s="133"/>
      <c r="B29" s="8" t="s">
        <v>368</v>
      </c>
      <c r="C29" s="834">
        <f t="shared" si="5"/>
        <v>1.0165441176470589</v>
      </c>
      <c r="D29" s="134">
        <v>1088</v>
      </c>
      <c r="E29" s="134">
        <f t="shared" si="6"/>
        <v>1106</v>
      </c>
      <c r="F29" s="864"/>
      <c r="G29" s="135">
        <f t="shared" si="26"/>
        <v>0</v>
      </c>
      <c r="H29" s="136"/>
      <c r="I29" s="136"/>
      <c r="J29" s="136"/>
      <c r="K29" s="136"/>
      <c r="L29" s="136"/>
      <c r="M29" s="136"/>
      <c r="N29" s="137">
        <f t="shared" si="27"/>
        <v>53</v>
      </c>
      <c r="O29" s="136">
        <f>příjmy!G22</f>
        <v>53</v>
      </c>
      <c r="P29" s="136"/>
      <c r="Q29" s="136"/>
      <c r="R29" s="136"/>
      <c r="S29" s="136"/>
      <c r="T29" s="136"/>
      <c r="U29" s="136">
        <f>příjmy!G48</f>
        <v>0</v>
      </c>
      <c r="V29" s="138"/>
      <c r="W29" s="136"/>
      <c r="X29" s="136"/>
      <c r="Y29" s="137">
        <f t="shared" si="28"/>
        <v>222</v>
      </c>
      <c r="Z29" s="136">
        <f>příjmy!G65</f>
        <v>0</v>
      </c>
      <c r="AA29" s="136"/>
      <c r="AB29" s="136"/>
      <c r="AC29" s="136"/>
      <c r="AD29" s="136"/>
      <c r="AE29" s="136">
        <f>příjmy!G110+příjmy!G111</f>
        <v>153</v>
      </c>
      <c r="AF29" s="136"/>
      <c r="AG29" s="136">
        <f>příjmy!G116</f>
        <v>22</v>
      </c>
      <c r="AH29" s="136">
        <f>příjmy!G128</f>
        <v>0</v>
      </c>
      <c r="AI29" s="136">
        <f>příjmy!G161</f>
        <v>0</v>
      </c>
      <c r="AJ29" s="136">
        <f>příjmy!G170+příjmy!G140</f>
        <v>47</v>
      </c>
      <c r="AK29" s="136"/>
      <c r="AL29" s="139"/>
      <c r="AM29" s="140"/>
      <c r="AN29" s="137">
        <f t="shared" si="29"/>
        <v>0</v>
      </c>
      <c r="AO29" s="136"/>
      <c r="AP29" s="136"/>
      <c r="AQ29" s="141">
        <f>příjmy!G220</f>
        <v>0</v>
      </c>
      <c r="AR29" s="140">
        <f>příjmy!G243+příjmy!G246</f>
        <v>20</v>
      </c>
      <c r="AS29" s="142">
        <f>příjmy!G241+příjmy!G244+příjmy!G245+příjmy!G242+příjmy!G247</f>
        <v>811</v>
      </c>
      <c r="AT29" s="7"/>
      <c r="AU29" s="133"/>
      <c r="AV29" s="8" t="s">
        <v>368</v>
      </c>
      <c r="AW29" s="834">
        <f t="shared" si="8"/>
        <v>0.8547386010981141</v>
      </c>
      <c r="AX29" s="134">
        <v>8378</v>
      </c>
      <c r="AY29" s="134">
        <f t="shared" si="9"/>
        <v>7161</v>
      </c>
      <c r="AZ29" s="8"/>
      <c r="BA29" s="143">
        <f t="shared" si="30"/>
        <v>5154</v>
      </c>
      <c r="BB29" s="136">
        <f>výdaje!G10</f>
        <v>3739</v>
      </c>
      <c r="BC29" s="136">
        <f>výdaje!G32</f>
        <v>70</v>
      </c>
      <c r="BD29" s="136"/>
      <c r="BE29" s="136">
        <f>výdaje!G64</f>
        <v>955</v>
      </c>
      <c r="BF29" s="136">
        <f>výdaje!G90</f>
        <v>343</v>
      </c>
      <c r="BG29" s="136">
        <f>výdaje!G110</f>
        <v>47</v>
      </c>
      <c r="BH29" s="136"/>
      <c r="BI29" s="144">
        <f t="shared" si="31"/>
        <v>539</v>
      </c>
      <c r="BJ29" s="136">
        <f>výdaje!G132+výdaje!G126</f>
        <v>0</v>
      </c>
      <c r="BK29" s="136">
        <f>výdaje!G167</f>
        <v>30</v>
      </c>
      <c r="BL29" s="136">
        <f>výdaje!G139+výdaje!G140</f>
        <v>251</v>
      </c>
      <c r="BM29" s="136"/>
      <c r="BN29" s="145">
        <f>výdaje!G186</f>
        <v>258</v>
      </c>
      <c r="BO29" s="140">
        <f>výdaje!G226</f>
        <v>0</v>
      </c>
      <c r="BP29" s="146">
        <f t="shared" si="32"/>
        <v>27</v>
      </c>
      <c r="BQ29" s="136"/>
      <c r="BR29" s="136"/>
      <c r="BS29" s="136"/>
      <c r="BT29" s="136"/>
      <c r="BU29" s="136">
        <f>výdaje!G297</f>
        <v>27</v>
      </c>
      <c r="BV29" s="136"/>
      <c r="BW29" s="144">
        <f t="shared" si="33"/>
        <v>1336</v>
      </c>
      <c r="BX29" s="136">
        <f>výdaje!G323</f>
        <v>117</v>
      </c>
      <c r="BY29" s="136">
        <f>výdaje!G338</f>
        <v>134</v>
      </c>
      <c r="BZ29" s="136">
        <f>výdaje!G357</f>
        <v>85</v>
      </c>
      <c r="CA29" s="136">
        <f>výdaje!G365</f>
        <v>245</v>
      </c>
      <c r="CB29" s="136">
        <f>výdaje!G371</f>
        <v>44</v>
      </c>
      <c r="CC29" s="136">
        <f>výdaje!G381</f>
        <v>188</v>
      </c>
      <c r="CD29" s="136">
        <f>výdaje!G404</f>
        <v>523</v>
      </c>
      <c r="CE29" s="144">
        <f t="shared" si="34"/>
        <v>79</v>
      </c>
      <c r="CF29" s="136"/>
      <c r="CG29" s="136">
        <f>výdaje!G474</f>
        <v>20</v>
      </c>
      <c r="CH29" s="136">
        <f>výdaje!G484</f>
        <v>17</v>
      </c>
      <c r="CI29" s="136">
        <f>výdaje!G500</f>
        <v>42</v>
      </c>
      <c r="CJ29" s="136">
        <f>výdaje!G519</f>
        <v>0</v>
      </c>
      <c r="CK29" s="144">
        <f t="shared" si="35"/>
        <v>0</v>
      </c>
      <c r="CL29" s="136"/>
      <c r="CM29" s="136">
        <f>výdaje!G566</f>
        <v>0</v>
      </c>
      <c r="CN29" s="140">
        <f t="shared" si="36"/>
        <v>0</v>
      </c>
      <c r="CO29" s="150">
        <f>výdaje!G527</f>
        <v>0</v>
      </c>
      <c r="CP29" s="145">
        <f>výdaje!G533</f>
        <v>0</v>
      </c>
      <c r="CQ29" s="140"/>
      <c r="CR29" s="140">
        <f>výdaje!G669</f>
        <v>0</v>
      </c>
      <c r="CS29" s="140">
        <f t="shared" si="37"/>
        <v>26</v>
      </c>
      <c r="CT29" s="150">
        <f>výdaje!G594</f>
        <v>20</v>
      </c>
      <c r="CU29" s="145">
        <f>výdaje!G577+výdaje!G591+výdaje!G592</f>
        <v>6</v>
      </c>
      <c r="CV29" s="140">
        <f>výdaje!G658</f>
        <v>0</v>
      </c>
      <c r="CW29" s="140"/>
      <c r="CX29" s="140">
        <f>výdaje!G646+výdaje!G672</f>
        <v>0</v>
      </c>
      <c r="CY29" s="144">
        <f t="shared" si="38"/>
        <v>0</v>
      </c>
      <c r="CZ29" s="136"/>
      <c r="DA29" s="136"/>
      <c r="DB29" s="149"/>
      <c r="DC29" s="149">
        <f>výdaje!G611</f>
        <v>0</v>
      </c>
      <c r="DD29" s="142"/>
    </row>
    <row r="30" spans="1:108" ht="12.75" customHeight="1" thickBot="1" thickTop="1">
      <c r="A30" s="133"/>
      <c r="B30" s="8" t="s">
        <v>279</v>
      </c>
      <c r="C30" s="834">
        <f t="shared" si="5"/>
        <v>1.1280788177339902</v>
      </c>
      <c r="D30" s="134">
        <v>203</v>
      </c>
      <c r="E30" s="134">
        <f t="shared" si="6"/>
        <v>229</v>
      </c>
      <c r="F30" s="864"/>
      <c r="G30" s="135">
        <f t="shared" si="26"/>
        <v>0</v>
      </c>
      <c r="H30" s="136"/>
      <c r="I30" s="136"/>
      <c r="J30" s="136"/>
      <c r="K30" s="136"/>
      <c r="L30" s="136"/>
      <c r="M30" s="136"/>
      <c r="N30" s="137">
        <f t="shared" si="27"/>
        <v>0</v>
      </c>
      <c r="O30" s="136"/>
      <c r="P30" s="136"/>
      <c r="Q30" s="136"/>
      <c r="R30" s="136"/>
      <c r="S30" s="136"/>
      <c r="T30" s="136"/>
      <c r="U30" s="136"/>
      <c r="V30" s="138"/>
      <c r="W30" s="136"/>
      <c r="X30" s="136"/>
      <c r="Y30" s="137">
        <f t="shared" si="28"/>
        <v>229</v>
      </c>
      <c r="Z30" s="136">
        <f>příjmy!G66</f>
        <v>0</v>
      </c>
      <c r="AA30" s="136"/>
      <c r="AB30" s="136"/>
      <c r="AC30" s="136"/>
      <c r="AD30" s="136"/>
      <c r="AE30" s="136"/>
      <c r="AF30" s="136"/>
      <c r="AG30" s="136">
        <f>příjmy!G117</f>
        <v>90</v>
      </c>
      <c r="AH30" s="136">
        <f>příjmy!G129</f>
        <v>0</v>
      </c>
      <c r="AI30" s="136">
        <f>příjmy!G132+příjmy!G162</f>
        <v>113</v>
      </c>
      <c r="AJ30" s="136">
        <f>příjmy!G171</f>
        <v>26</v>
      </c>
      <c r="AK30" s="136">
        <f>příjmy!G141</f>
        <v>0</v>
      </c>
      <c r="AL30" s="139"/>
      <c r="AM30" s="140"/>
      <c r="AN30" s="137">
        <f t="shared" si="29"/>
        <v>0</v>
      </c>
      <c r="AO30" s="136"/>
      <c r="AP30" s="136"/>
      <c r="AQ30" s="141">
        <f>příjmy!G218</f>
        <v>0</v>
      </c>
      <c r="AR30" s="140"/>
      <c r="AS30" s="142"/>
      <c r="AT30" s="7"/>
      <c r="AU30" s="133"/>
      <c r="AV30" s="8" t="s">
        <v>279</v>
      </c>
      <c r="AW30" s="834">
        <f t="shared" si="8"/>
        <v>0.9281767955801105</v>
      </c>
      <c r="AX30" s="134">
        <v>724</v>
      </c>
      <c r="AY30" s="134">
        <f t="shared" si="9"/>
        <v>672</v>
      </c>
      <c r="AZ30" s="8"/>
      <c r="BA30" s="169">
        <f t="shared" si="30"/>
        <v>0</v>
      </c>
      <c r="BB30" s="136"/>
      <c r="BC30" s="136">
        <f>výdaje!G33</f>
        <v>0</v>
      </c>
      <c r="BD30" s="136"/>
      <c r="BE30" s="136">
        <f>výdaje!G65</f>
        <v>0</v>
      </c>
      <c r="BF30" s="136">
        <f>výdaje!G91</f>
        <v>0</v>
      </c>
      <c r="BG30" s="136"/>
      <c r="BH30" s="136"/>
      <c r="BI30" s="144">
        <f t="shared" si="31"/>
        <v>0</v>
      </c>
      <c r="BJ30" s="136"/>
      <c r="BK30" s="136"/>
      <c r="BL30" s="136"/>
      <c r="BM30" s="136"/>
      <c r="BN30" s="145">
        <f>výdaje!G187</f>
        <v>0</v>
      </c>
      <c r="BO30" s="140"/>
      <c r="BP30" s="146">
        <f t="shared" si="32"/>
        <v>0</v>
      </c>
      <c r="BQ30" s="136"/>
      <c r="BR30" s="136"/>
      <c r="BS30" s="136"/>
      <c r="BT30" s="136"/>
      <c r="BU30" s="136"/>
      <c r="BV30" s="136"/>
      <c r="BW30" s="144">
        <f t="shared" si="33"/>
        <v>621</v>
      </c>
      <c r="BX30" s="136"/>
      <c r="BY30" s="136"/>
      <c r="BZ30" s="136">
        <f>výdaje!G358</f>
        <v>599</v>
      </c>
      <c r="CA30" s="136">
        <f>výdaje!G366</f>
        <v>0</v>
      </c>
      <c r="CB30" s="136"/>
      <c r="CC30" s="136"/>
      <c r="CD30" s="136">
        <f>výdaje!G405</f>
        <v>22</v>
      </c>
      <c r="CE30" s="144">
        <f t="shared" si="34"/>
        <v>0</v>
      </c>
      <c r="CF30" s="136">
        <f>výdaje!G456</f>
        <v>0</v>
      </c>
      <c r="CG30" s="136"/>
      <c r="CH30" s="136">
        <f>výdaje!G485</f>
        <v>0</v>
      </c>
      <c r="CI30" s="136">
        <f>výdaje!G507</f>
        <v>0</v>
      </c>
      <c r="CJ30" s="136"/>
      <c r="CK30" s="144">
        <f t="shared" si="35"/>
        <v>0</v>
      </c>
      <c r="CL30" s="136"/>
      <c r="CM30" s="136"/>
      <c r="CN30" s="140">
        <f t="shared" si="36"/>
        <v>0</v>
      </c>
      <c r="CO30" s="150"/>
      <c r="CP30" s="145"/>
      <c r="CQ30" s="140">
        <f>výdaje!G552</f>
        <v>0</v>
      </c>
      <c r="CR30" s="140">
        <f>výdaje!G557+výdaje!G670</f>
        <v>27</v>
      </c>
      <c r="CS30" s="140">
        <f t="shared" si="37"/>
        <v>24</v>
      </c>
      <c r="CT30" s="150"/>
      <c r="CU30" s="145">
        <f>výdaje!G587</f>
        <v>24</v>
      </c>
      <c r="CV30" s="140"/>
      <c r="CW30" s="140">
        <f>výdaje!G659</f>
        <v>0</v>
      </c>
      <c r="CX30" s="140">
        <f>výdaje!G654</f>
        <v>0</v>
      </c>
      <c r="CY30" s="144">
        <f t="shared" si="38"/>
        <v>0</v>
      </c>
      <c r="CZ30" s="136"/>
      <c r="DA30" s="136"/>
      <c r="DB30" s="149"/>
      <c r="DC30" s="149"/>
      <c r="DD30" s="142"/>
    </row>
    <row r="31" spans="1:108" ht="12.75" customHeight="1" thickBot="1" thickTop="1">
      <c r="A31" s="133"/>
      <c r="B31" s="8" t="s">
        <v>281</v>
      </c>
      <c r="C31" s="834">
        <f t="shared" si="5"/>
        <v>2.04</v>
      </c>
      <c r="D31" s="134">
        <v>25</v>
      </c>
      <c r="E31" s="134">
        <f t="shared" si="6"/>
        <v>51</v>
      </c>
      <c r="F31" s="864"/>
      <c r="G31" s="135">
        <f t="shared" si="26"/>
        <v>0</v>
      </c>
      <c r="H31" s="136"/>
      <c r="I31" s="136"/>
      <c r="J31" s="136"/>
      <c r="K31" s="136"/>
      <c r="L31" s="136"/>
      <c r="M31" s="136"/>
      <c r="N31" s="137">
        <f t="shared" si="27"/>
        <v>0</v>
      </c>
      <c r="O31" s="136"/>
      <c r="P31" s="136"/>
      <c r="Q31" s="136"/>
      <c r="R31" s="136"/>
      <c r="S31" s="136"/>
      <c r="T31" s="136"/>
      <c r="U31" s="136"/>
      <c r="V31" s="138"/>
      <c r="W31" s="136"/>
      <c r="X31" s="136"/>
      <c r="Y31" s="137">
        <f t="shared" si="28"/>
        <v>51</v>
      </c>
      <c r="Z31" s="136">
        <f>příjmy!G67</f>
        <v>0</v>
      </c>
      <c r="AA31" s="136"/>
      <c r="AB31" s="136">
        <f>příjmy!G90</f>
        <v>0</v>
      </c>
      <c r="AC31" s="136"/>
      <c r="AD31" s="136">
        <f>příjmy!G97</f>
        <v>0</v>
      </c>
      <c r="AE31" s="136"/>
      <c r="AF31" s="136"/>
      <c r="AG31" s="136"/>
      <c r="AH31" s="136"/>
      <c r="AI31" s="136">
        <f>příjmy!G163</f>
        <v>32</v>
      </c>
      <c r="AJ31" s="136">
        <f>příjmy!G169+příjmy!G142</f>
        <v>19</v>
      </c>
      <c r="AK31" s="136"/>
      <c r="AL31" s="139"/>
      <c r="AM31" s="140"/>
      <c r="AN31" s="137">
        <f t="shared" si="29"/>
        <v>0</v>
      </c>
      <c r="AO31" s="136"/>
      <c r="AP31" s="136"/>
      <c r="AQ31" s="141"/>
      <c r="AR31" s="140"/>
      <c r="AS31" s="142"/>
      <c r="AT31" s="7"/>
      <c r="AU31" s="133"/>
      <c r="AV31" s="8" t="s">
        <v>281</v>
      </c>
      <c r="AW31" s="834">
        <f t="shared" si="8"/>
        <v>0.9610894941634242</v>
      </c>
      <c r="AX31" s="134">
        <v>1285</v>
      </c>
      <c r="AY31" s="134">
        <f t="shared" si="9"/>
        <v>1235</v>
      </c>
      <c r="AZ31" s="8"/>
      <c r="BA31" s="143">
        <f t="shared" si="30"/>
        <v>66</v>
      </c>
      <c r="BB31" s="136">
        <f>výdaje!G11</f>
        <v>0</v>
      </c>
      <c r="BC31" s="136">
        <f>výdaje!G34</f>
        <v>50</v>
      </c>
      <c r="BD31" s="136">
        <f>výdaje!G55</f>
        <v>0</v>
      </c>
      <c r="BE31" s="136">
        <f>výdaje!G66</f>
        <v>12</v>
      </c>
      <c r="BF31" s="136">
        <f>výdaje!G92</f>
        <v>4</v>
      </c>
      <c r="BG31" s="136"/>
      <c r="BH31" s="136">
        <f>výdaje!G112</f>
        <v>0</v>
      </c>
      <c r="BI31" s="144">
        <f t="shared" si="31"/>
        <v>91</v>
      </c>
      <c r="BJ31" s="136"/>
      <c r="BK31" s="136">
        <f>výdaje!G168</f>
        <v>43</v>
      </c>
      <c r="BL31" s="136">
        <f>výdaje!G142</f>
        <v>0</v>
      </c>
      <c r="BM31" s="136">
        <f>výdaje!G160</f>
        <v>0</v>
      </c>
      <c r="BN31" s="145">
        <f>výdaje!G188</f>
        <v>48</v>
      </c>
      <c r="BO31" s="140"/>
      <c r="BP31" s="146">
        <f t="shared" si="32"/>
        <v>0</v>
      </c>
      <c r="BQ31" s="136">
        <f>výdaje!G235</f>
        <v>0</v>
      </c>
      <c r="BR31" s="136"/>
      <c r="BS31" s="136">
        <f>výdaje!G269</f>
        <v>0</v>
      </c>
      <c r="BT31" s="136"/>
      <c r="BU31" s="136"/>
      <c r="BV31" s="136"/>
      <c r="BW31" s="144">
        <f t="shared" si="33"/>
        <v>227</v>
      </c>
      <c r="BX31" s="136">
        <f>výdaje!G324</f>
        <v>0</v>
      </c>
      <c r="BY31" s="136">
        <f>výdaje!G339</f>
        <v>0</v>
      </c>
      <c r="BZ31" s="136"/>
      <c r="CA31" s="136"/>
      <c r="CB31" s="136">
        <f>výdaje!G372</f>
        <v>0</v>
      </c>
      <c r="CC31" s="136">
        <f>výdaje!G386</f>
        <v>0</v>
      </c>
      <c r="CD31" s="136">
        <f>výdaje!G406</f>
        <v>227</v>
      </c>
      <c r="CE31" s="144">
        <f t="shared" si="34"/>
        <v>0</v>
      </c>
      <c r="CF31" s="136">
        <f>výdaje!G452</f>
        <v>0</v>
      </c>
      <c r="CG31" s="136">
        <f>výdaje!G475</f>
        <v>0</v>
      </c>
      <c r="CH31" s="136">
        <f>výdaje!G486</f>
        <v>0</v>
      </c>
      <c r="CI31" s="136">
        <f>výdaje!G508</f>
        <v>0</v>
      </c>
      <c r="CJ31" s="136"/>
      <c r="CK31" s="144">
        <f t="shared" si="35"/>
        <v>0</v>
      </c>
      <c r="CL31" s="136"/>
      <c r="CM31" s="136"/>
      <c r="CN31" s="140">
        <f t="shared" si="36"/>
        <v>0</v>
      </c>
      <c r="CO31" s="150"/>
      <c r="CP31" s="145">
        <f>výdaje!G535</f>
        <v>0</v>
      </c>
      <c r="CQ31" s="140">
        <f>výdaje!G553+výdaje!G558</f>
        <v>823</v>
      </c>
      <c r="CR31" s="140"/>
      <c r="CS31" s="140">
        <f t="shared" si="37"/>
        <v>0</v>
      </c>
      <c r="CT31" s="150"/>
      <c r="CU31" s="145"/>
      <c r="CV31" s="140"/>
      <c r="CW31" s="140"/>
      <c r="CX31" s="140">
        <f>výdaje!G647+výdaje!G649</f>
        <v>28</v>
      </c>
      <c r="CY31" s="144">
        <f t="shared" si="38"/>
        <v>0</v>
      </c>
      <c r="CZ31" s="136">
        <f>výdaje!G704+výdaje!G705</f>
        <v>0</v>
      </c>
      <c r="DA31" s="136"/>
      <c r="DB31" s="149"/>
      <c r="DC31" s="149"/>
      <c r="DD31" s="142"/>
    </row>
    <row r="32" spans="1:108" ht="12.75" customHeight="1" thickBot="1" thickTop="1">
      <c r="A32" s="133"/>
      <c r="B32" s="8" t="s">
        <v>369</v>
      </c>
      <c r="C32" s="834">
        <f t="shared" si="5"/>
        <v>0.9479553903345725</v>
      </c>
      <c r="D32" s="134">
        <v>269</v>
      </c>
      <c r="E32" s="134">
        <f t="shared" si="6"/>
        <v>255</v>
      </c>
      <c r="F32" s="864"/>
      <c r="G32" s="135">
        <f t="shared" si="26"/>
        <v>0</v>
      </c>
      <c r="H32" s="136"/>
      <c r="I32" s="136"/>
      <c r="J32" s="136"/>
      <c r="K32" s="136"/>
      <c r="L32" s="136"/>
      <c r="M32" s="136"/>
      <c r="N32" s="137">
        <f t="shared" si="27"/>
        <v>0</v>
      </c>
      <c r="O32" s="136"/>
      <c r="P32" s="136"/>
      <c r="Q32" s="136"/>
      <c r="R32" s="136"/>
      <c r="S32" s="136"/>
      <c r="T32" s="136"/>
      <c r="U32" s="136"/>
      <c r="V32" s="138"/>
      <c r="W32" s="136"/>
      <c r="X32" s="136"/>
      <c r="Y32" s="137">
        <f t="shared" si="28"/>
        <v>255</v>
      </c>
      <c r="Z32" s="136">
        <f>příjmy!G68</f>
        <v>0</v>
      </c>
      <c r="AA32" s="136"/>
      <c r="AB32" s="136"/>
      <c r="AC32" s="136"/>
      <c r="AD32" s="136">
        <f>příjmy!G98</f>
        <v>182</v>
      </c>
      <c r="AE32" s="136"/>
      <c r="AF32" s="136"/>
      <c r="AG32" s="136"/>
      <c r="AH32" s="136"/>
      <c r="AI32" s="136"/>
      <c r="AJ32" s="136">
        <f>příjmy!G143</f>
        <v>73</v>
      </c>
      <c r="AK32" s="136"/>
      <c r="AL32" s="139"/>
      <c r="AM32" s="140"/>
      <c r="AN32" s="137">
        <f t="shared" si="29"/>
        <v>0</v>
      </c>
      <c r="AO32" s="136"/>
      <c r="AP32" s="136"/>
      <c r="AQ32" s="141"/>
      <c r="AR32" s="140"/>
      <c r="AS32" s="142"/>
      <c r="AT32" s="7"/>
      <c r="AU32" s="133"/>
      <c r="AV32" s="8" t="s">
        <v>369</v>
      </c>
      <c r="AW32" s="834">
        <f t="shared" si="8"/>
        <v>0.5645539906103286</v>
      </c>
      <c r="AX32" s="134">
        <v>852</v>
      </c>
      <c r="AY32" s="134">
        <f t="shared" si="9"/>
        <v>481</v>
      </c>
      <c r="AZ32" s="8"/>
      <c r="BA32" s="143">
        <f t="shared" si="30"/>
        <v>0</v>
      </c>
      <c r="BB32" s="136"/>
      <c r="BC32" s="136"/>
      <c r="BD32" s="136"/>
      <c r="BE32" s="136"/>
      <c r="BF32" s="136"/>
      <c r="BG32" s="136"/>
      <c r="BH32" s="136"/>
      <c r="BI32" s="144">
        <f t="shared" si="31"/>
        <v>2</v>
      </c>
      <c r="BJ32" s="136"/>
      <c r="BK32" s="136"/>
      <c r="BL32" s="136"/>
      <c r="BM32" s="136"/>
      <c r="BN32" s="145">
        <f>výdaje!G189</f>
        <v>2</v>
      </c>
      <c r="BO32" s="140"/>
      <c r="BP32" s="146">
        <f t="shared" si="32"/>
        <v>370</v>
      </c>
      <c r="BQ32" s="136">
        <f>výdaje!G236</f>
        <v>10</v>
      </c>
      <c r="BR32" s="136">
        <f>výdaje!G253</f>
        <v>231</v>
      </c>
      <c r="BS32" s="136">
        <f>výdaje!G270</f>
        <v>129</v>
      </c>
      <c r="BT32" s="136"/>
      <c r="BU32" s="136"/>
      <c r="BV32" s="136"/>
      <c r="BW32" s="144">
        <f t="shared" si="33"/>
        <v>49</v>
      </c>
      <c r="BX32" s="136"/>
      <c r="BY32" s="136"/>
      <c r="BZ32" s="136"/>
      <c r="CA32" s="136"/>
      <c r="CB32" s="136"/>
      <c r="CC32" s="136"/>
      <c r="CD32" s="136">
        <f>výdaje!G407</f>
        <v>49</v>
      </c>
      <c r="CE32" s="144">
        <f t="shared" si="34"/>
        <v>2</v>
      </c>
      <c r="CF32" s="136">
        <f>výdaje!G454</f>
        <v>2</v>
      </c>
      <c r="CG32" s="136"/>
      <c r="CH32" s="136"/>
      <c r="CI32" s="136"/>
      <c r="CJ32" s="136"/>
      <c r="CK32" s="144">
        <f t="shared" si="35"/>
        <v>0</v>
      </c>
      <c r="CL32" s="136"/>
      <c r="CM32" s="136"/>
      <c r="CN32" s="140">
        <f t="shared" si="36"/>
        <v>0</v>
      </c>
      <c r="CO32" s="150"/>
      <c r="CP32" s="145"/>
      <c r="CQ32" s="140"/>
      <c r="CR32" s="140"/>
      <c r="CS32" s="140">
        <f t="shared" si="37"/>
        <v>0</v>
      </c>
      <c r="CT32" s="150"/>
      <c r="CU32" s="145"/>
      <c r="CV32" s="140"/>
      <c r="CW32" s="140"/>
      <c r="CX32" s="140"/>
      <c r="CY32" s="144">
        <f t="shared" si="38"/>
        <v>58</v>
      </c>
      <c r="CZ32" s="136">
        <f>výdaje!G706+výdaje!G707</f>
        <v>58</v>
      </c>
      <c r="DA32" s="136"/>
      <c r="DB32" s="149"/>
      <c r="DC32" s="149">
        <f>výdaje!G612</f>
        <v>0</v>
      </c>
      <c r="DD32" s="142"/>
    </row>
    <row r="33" spans="1:108" ht="12.75" customHeight="1" thickBot="1" thickTop="1">
      <c r="A33" s="133"/>
      <c r="B33" s="8" t="s">
        <v>370</v>
      </c>
      <c r="C33" s="834">
        <f t="shared" si="5"/>
        <v>0.9826989619377162</v>
      </c>
      <c r="D33" s="134">
        <v>578</v>
      </c>
      <c r="E33" s="134">
        <f t="shared" si="6"/>
        <v>568</v>
      </c>
      <c r="F33" s="864"/>
      <c r="G33" s="135">
        <f t="shared" si="26"/>
        <v>0</v>
      </c>
      <c r="H33" s="136"/>
      <c r="I33" s="136"/>
      <c r="J33" s="136"/>
      <c r="K33" s="136"/>
      <c r="L33" s="136"/>
      <c r="M33" s="136"/>
      <c r="N33" s="137">
        <f t="shared" si="27"/>
        <v>0</v>
      </c>
      <c r="O33" s="136">
        <f>příjmy!G23</f>
        <v>0</v>
      </c>
      <c r="P33" s="136"/>
      <c r="Q33" s="136"/>
      <c r="R33" s="136"/>
      <c r="S33" s="136"/>
      <c r="T33" s="136"/>
      <c r="U33" s="136"/>
      <c r="V33" s="138"/>
      <c r="W33" s="136"/>
      <c r="X33" s="136"/>
      <c r="Y33" s="137">
        <f t="shared" si="28"/>
        <v>568</v>
      </c>
      <c r="Z33" s="136">
        <f>příjmy!G69</f>
        <v>0</v>
      </c>
      <c r="AA33" s="136"/>
      <c r="AB33" s="136"/>
      <c r="AC33" s="136"/>
      <c r="AD33" s="136">
        <f>příjmy!G99</f>
        <v>284</v>
      </c>
      <c r="AE33" s="136"/>
      <c r="AF33" s="136"/>
      <c r="AG33" s="136"/>
      <c r="AH33" s="136"/>
      <c r="AI33" s="136"/>
      <c r="AJ33" s="136">
        <f>příjmy!G144</f>
        <v>284</v>
      </c>
      <c r="AK33" s="136"/>
      <c r="AL33" s="139"/>
      <c r="AM33" s="140"/>
      <c r="AN33" s="137">
        <f t="shared" si="29"/>
        <v>0</v>
      </c>
      <c r="AO33" s="136"/>
      <c r="AP33" s="136"/>
      <c r="AQ33" s="141"/>
      <c r="AR33" s="140"/>
      <c r="AS33" s="142"/>
      <c r="AT33" s="7"/>
      <c r="AU33" s="133"/>
      <c r="AV33" s="8" t="s">
        <v>370</v>
      </c>
      <c r="AW33" s="834">
        <f t="shared" si="8"/>
        <v>0.849438202247191</v>
      </c>
      <c r="AX33" s="134">
        <v>445</v>
      </c>
      <c r="AY33" s="134">
        <f t="shared" si="9"/>
        <v>378</v>
      </c>
      <c r="AZ33" s="8"/>
      <c r="BA33" s="143">
        <f t="shared" si="30"/>
        <v>0</v>
      </c>
      <c r="BB33" s="136"/>
      <c r="BC33" s="136">
        <f>výdaje!G35</f>
        <v>0</v>
      </c>
      <c r="BD33" s="136"/>
      <c r="BE33" s="136">
        <f>výdaje!G67</f>
        <v>0</v>
      </c>
      <c r="BF33" s="136">
        <f>výdaje!G93</f>
        <v>0</v>
      </c>
      <c r="BG33" s="136"/>
      <c r="BH33" s="136"/>
      <c r="BI33" s="144">
        <f t="shared" si="31"/>
        <v>11</v>
      </c>
      <c r="BJ33" s="136"/>
      <c r="BK33" s="136"/>
      <c r="BL33" s="136"/>
      <c r="BM33" s="136"/>
      <c r="BN33" s="145">
        <f>výdaje!G190</f>
        <v>11</v>
      </c>
      <c r="BO33" s="140"/>
      <c r="BP33" s="146">
        <f t="shared" si="32"/>
        <v>352</v>
      </c>
      <c r="BQ33" s="136">
        <f>výdaje!G237</f>
        <v>7</v>
      </c>
      <c r="BR33" s="136"/>
      <c r="BS33" s="136">
        <f>výdaje!G271</f>
        <v>345</v>
      </c>
      <c r="BT33" s="136"/>
      <c r="BU33" s="136">
        <f>výdaje!G298</f>
        <v>0</v>
      </c>
      <c r="BV33" s="136"/>
      <c r="BW33" s="144">
        <f t="shared" si="33"/>
        <v>15</v>
      </c>
      <c r="BX33" s="136"/>
      <c r="BY33" s="136"/>
      <c r="BZ33" s="136"/>
      <c r="CA33" s="136"/>
      <c r="CB33" s="136"/>
      <c r="CC33" s="136"/>
      <c r="CD33" s="136">
        <f>výdaje!G408</f>
        <v>15</v>
      </c>
      <c r="CE33" s="144">
        <f t="shared" si="34"/>
        <v>0</v>
      </c>
      <c r="CF33" s="136">
        <f>výdaje!G453</f>
        <v>0</v>
      </c>
      <c r="CG33" s="136"/>
      <c r="CH33" s="136"/>
      <c r="CI33" s="136"/>
      <c r="CJ33" s="136"/>
      <c r="CK33" s="144">
        <f t="shared" si="35"/>
        <v>0</v>
      </c>
      <c r="CL33" s="136"/>
      <c r="CM33" s="136"/>
      <c r="CN33" s="140">
        <f t="shared" si="36"/>
        <v>0</v>
      </c>
      <c r="CO33" s="150"/>
      <c r="CP33" s="145"/>
      <c r="CQ33" s="140"/>
      <c r="CR33" s="140"/>
      <c r="CS33" s="140">
        <f t="shared" si="37"/>
        <v>0</v>
      </c>
      <c r="CT33" s="150"/>
      <c r="CU33" s="145"/>
      <c r="CV33" s="140"/>
      <c r="CW33" s="140">
        <f>výdaje!G664</f>
        <v>0</v>
      </c>
      <c r="CX33" s="140"/>
      <c r="CY33" s="144">
        <f t="shared" si="38"/>
        <v>0</v>
      </c>
      <c r="CZ33" s="136"/>
      <c r="DA33" s="136"/>
      <c r="DB33" s="149"/>
      <c r="DC33" s="149"/>
      <c r="DD33" s="142"/>
    </row>
    <row r="34" spans="1:108" ht="12.75" customHeight="1" thickBot="1" thickTop="1">
      <c r="A34" s="133"/>
      <c r="B34" s="8" t="s">
        <v>371</v>
      </c>
      <c r="C34" s="834">
        <f t="shared" si="5"/>
        <v>1.0194174757281553</v>
      </c>
      <c r="D34" s="134">
        <v>927</v>
      </c>
      <c r="E34" s="134">
        <f t="shared" si="6"/>
        <v>945</v>
      </c>
      <c r="F34" s="864"/>
      <c r="G34" s="135">
        <f t="shared" si="26"/>
        <v>0</v>
      </c>
      <c r="H34" s="136"/>
      <c r="I34" s="136"/>
      <c r="J34" s="136"/>
      <c r="K34" s="136"/>
      <c r="L34" s="136"/>
      <c r="M34" s="136"/>
      <c r="N34" s="137">
        <f t="shared" si="27"/>
        <v>0</v>
      </c>
      <c r="O34" s="136">
        <f>příjmy!G21</f>
        <v>0</v>
      </c>
      <c r="P34" s="136"/>
      <c r="Q34" s="136"/>
      <c r="R34" s="136"/>
      <c r="S34" s="136"/>
      <c r="T34" s="136"/>
      <c r="U34" s="136"/>
      <c r="V34" s="138"/>
      <c r="W34" s="136"/>
      <c r="X34" s="136"/>
      <c r="Y34" s="137">
        <f t="shared" si="28"/>
        <v>945</v>
      </c>
      <c r="Z34" s="136">
        <f>příjmy!G70</f>
        <v>0</v>
      </c>
      <c r="AA34" s="136"/>
      <c r="AB34" s="136"/>
      <c r="AC34" s="136"/>
      <c r="AD34" s="136">
        <f>příjmy!G100</f>
        <v>892</v>
      </c>
      <c r="AE34" s="136"/>
      <c r="AF34" s="136"/>
      <c r="AG34" s="136">
        <f>příjmy!G118</f>
        <v>0</v>
      </c>
      <c r="AH34" s="136"/>
      <c r="AI34" s="136"/>
      <c r="AJ34" s="136">
        <f>příjmy!G145</f>
        <v>53</v>
      </c>
      <c r="AK34" s="136"/>
      <c r="AL34" s="139"/>
      <c r="AM34" s="140"/>
      <c r="AN34" s="137">
        <f t="shared" si="29"/>
        <v>0</v>
      </c>
      <c r="AO34" s="136"/>
      <c r="AP34" s="136"/>
      <c r="AQ34" s="141"/>
      <c r="AR34" s="140"/>
      <c r="AS34" s="142"/>
      <c r="AT34" s="7"/>
      <c r="AU34" s="133"/>
      <c r="AV34" s="8" t="s">
        <v>371</v>
      </c>
      <c r="AW34" s="834">
        <f t="shared" si="8"/>
        <v>0.46846846846846846</v>
      </c>
      <c r="AX34" s="134">
        <v>111</v>
      </c>
      <c r="AY34" s="134">
        <f t="shared" si="9"/>
        <v>52</v>
      </c>
      <c r="AZ34" s="8"/>
      <c r="BA34" s="143">
        <f t="shared" si="30"/>
        <v>0</v>
      </c>
      <c r="BB34" s="136"/>
      <c r="BC34" s="136"/>
      <c r="BD34" s="136"/>
      <c r="BE34" s="136"/>
      <c r="BF34" s="136"/>
      <c r="BG34" s="136"/>
      <c r="BH34" s="136"/>
      <c r="BI34" s="144">
        <f t="shared" si="31"/>
        <v>21</v>
      </c>
      <c r="BJ34" s="136"/>
      <c r="BK34" s="136"/>
      <c r="BL34" s="136"/>
      <c r="BM34" s="136"/>
      <c r="BN34" s="145">
        <f>výdaje!G191</f>
        <v>21</v>
      </c>
      <c r="BO34" s="140"/>
      <c r="BP34" s="146">
        <f t="shared" si="32"/>
        <v>2</v>
      </c>
      <c r="BQ34" s="136">
        <f>výdaje!G238</f>
        <v>0</v>
      </c>
      <c r="BR34" s="136">
        <f>výdaje!G254</f>
        <v>0</v>
      </c>
      <c r="BS34" s="136">
        <f>výdaje!G272</f>
        <v>2</v>
      </c>
      <c r="BT34" s="136"/>
      <c r="BU34" s="136"/>
      <c r="BV34" s="136"/>
      <c r="BW34" s="144">
        <f t="shared" si="33"/>
        <v>13</v>
      </c>
      <c r="BX34" s="136"/>
      <c r="BY34" s="136"/>
      <c r="BZ34" s="136"/>
      <c r="CA34" s="136"/>
      <c r="CB34" s="136"/>
      <c r="CC34" s="136"/>
      <c r="CD34" s="136">
        <f>výdaje!G409</f>
        <v>13</v>
      </c>
      <c r="CE34" s="144">
        <f t="shared" si="34"/>
        <v>16</v>
      </c>
      <c r="CF34" s="136">
        <f>výdaje!G455</f>
        <v>16</v>
      </c>
      <c r="CG34" s="136"/>
      <c r="CH34" s="136"/>
      <c r="CI34" s="136"/>
      <c r="CJ34" s="136"/>
      <c r="CK34" s="144">
        <f t="shared" si="35"/>
        <v>0</v>
      </c>
      <c r="CL34" s="136"/>
      <c r="CM34" s="136"/>
      <c r="CN34" s="140">
        <f t="shared" si="36"/>
        <v>0</v>
      </c>
      <c r="CO34" s="150"/>
      <c r="CP34" s="145"/>
      <c r="CQ34" s="140"/>
      <c r="CR34" s="140"/>
      <c r="CS34" s="140">
        <f t="shared" si="37"/>
        <v>0</v>
      </c>
      <c r="CT34" s="150"/>
      <c r="CU34" s="145"/>
      <c r="CV34" s="140"/>
      <c r="CW34" s="140"/>
      <c r="CX34" s="140"/>
      <c r="CY34" s="144">
        <f t="shared" si="38"/>
        <v>0</v>
      </c>
      <c r="CZ34" s="136">
        <f>výdaje!G724</f>
        <v>0</v>
      </c>
      <c r="DA34" s="136"/>
      <c r="DB34" s="149"/>
      <c r="DC34" s="149"/>
      <c r="DD34" s="142"/>
    </row>
    <row r="35" spans="1:108" ht="12.75" customHeight="1" thickBot="1" thickTop="1">
      <c r="A35" s="133"/>
      <c r="B35" s="8" t="s">
        <v>373</v>
      </c>
      <c r="C35" s="834">
        <f t="shared" si="5"/>
        <v>0.8778135048231511</v>
      </c>
      <c r="D35" s="134">
        <v>311</v>
      </c>
      <c r="E35" s="134">
        <f t="shared" si="6"/>
        <v>273</v>
      </c>
      <c r="F35" s="864"/>
      <c r="G35" s="135">
        <f t="shared" si="26"/>
        <v>0</v>
      </c>
      <c r="H35" s="136"/>
      <c r="I35" s="136"/>
      <c r="J35" s="136"/>
      <c r="K35" s="136"/>
      <c r="L35" s="136"/>
      <c r="M35" s="136"/>
      <c r="N35" s="137">
        <f t="shared" si="27"/>
        <v>123</v>
      </c>
      <c r="O35" s="136">
        <f>příjmy!G24</f>
        <v>122</v>
      </c>
      <c r="P35" s="136">
        <f>příjmy!G42</f>
        <v>1</v>
      </c>
      <c r="Q35" s="136"/>
      <c r="R35" s="136"/>
      <c r="S35" s="136"/>
      <c r="T35" s="136"/>
      <c r="U35" s="136"/>
      <c r="V35" s="138"/>
      <c r="W35" s="136"/>
      <c r="X35" s="136"/>
      <c r="Y35" s="137">
        <f t="shared" si="28"/>
        <v>150</v>
      </c>
      <c r="Z35" s="136">
        <f>příjmy!G71</f>
        <v>0</v>
      </c>
      <c r="AA35" s="136"/>
      <c r="AB35" s="136"/>
      <c r="AC35" s="136">
        <f>příjmy!G94</f>
        <v>148</v>
      </c>
      <c r="AD35" s="136"/>
      <c r="AE35" s="136"/>
      <c r="AF35" s="136"/>
      <c r="AG35" s="136">
        <f>příjmy!G119</f>
        <v>0</v>
      </c>
      <c r="AH35" s="136"/>
      <c r="AI35" s="136"/>
      <c r="AJ35" s="136">
        <f>příjmy!G176+příjmy!G146</f>
        <v>2</v>
      </c>
      <c r="AK35" s="136"/>
      <c r="AL35" s="139"/>
      <c r="AM35" s="140"/>
      <c r="AN35" s="137">
        <f t="shared" si="29"/>
        <v>0</v>
      </c>
      <c r="AO35" s="136"/>
      <c r="AP35" s="136"/>
      <c r="AQ35" s="141"/>
      <c r="AR35" s="140">
        <f>příjmy!G259</f>
        <v>0</v>
      </c>
      <c r="AS35" s="142"/>
      <c r="AT35" s="7"/>
      <c r="AU35" s="133"/>
      <c r="AV35" s="8" t="s">
        <v>373</v>
      </c>
      <c r="AW35" s="834">
        <f t="shared" si="8"/>
        <v>0.5088161209068011</v>
      </c>
      <c r="AX35" s="134">
        <v>397</v>
      </c>
      <c r="AY35" s="134">
        <f t="shared" si="9"/>
        <v>202</v>
      </c>
      <c r="AZ35" s="8"/>
      <c r="BA35" s="143">
        <f t="shared" si="30"/>
        <v>0</v>
      </c>
      <c r="BB35" s="136"/>
      <c r="BC35" s="136"/>
      <c r="BD35" s="136"/>
      <c r="BE35" s="136"/>
      <c r="BF35" s="136"/>
      <c r="BG35" s="136"/>
      <c r="BH35" s="136"/>
      <c r="BI35" s="144">
        <f t="shared" si="31"/>
        <v>4</v>
      </c>
      <c r="BJ35" s="136"/>
      <c r="BK35" s="136"/>
      <c r="BL35" s="136"/>
      <c r="BM35" s="136"/>
      <c r="BN35" s="145">
        <f>výdaje!G192</f>
        <v>4</v>
      </c>
      <c r="BO35" s="140"/>
      <c r="BP35" s="146">
        <f t="shared" si="32"/>
        <v>0</v>
      </c>
      <c r="BQ35" s="136"/>
      <c r="BR35" s="136"/>
      <c r="BS35" s="136"/>
      <c r="BT35" s="136"/>
      <c r="BU35" s="136"/>
      <c r="BV35" s="136"/>
      <c r="BW35" s="144">
        <f t="shared" si="33"/>
        <v>124</v>
      </c>
      <c r="BX35" s="136"/>
      <c r="BY35" s="136"/>
      <c r="BZ35" s="136">
        <f>výdaje!G364</f>
        <v>0</v>
      </c>
      <c r="CA35" s="136"/>
      <c r="CB35" s="136"/>
      <c r="CC35" s="136">
        <f>výdaje!G387</f>
        <v>0</v>
      </c>
      <c r="CD35" s="136">
        <f>výdaje!G410</f>
        <v>124</v>
      </c>
      <c r="CE35" s="144">
        <f t="shared" si="34"/>
        <v>23</v>
      </c>
      <c r="CF35" s="136"/>
      <c r="CG35" s="136">
        <f>výdaje!G476</f>
        <v>23</v>
      </c>
      <c r="CH35" s="136">
        <f>výdaje!G487</f>
        <v>0</v>
      </c>
      <c r="CI35" s="136">
        <f>výdaje!G509</f>
        <v>0</v>
      </c>
      <c r="CJ35" s="136"/>
      <c r="CK35" s="144">
        <f t="shared" si="35"/>
        <v>0</v>
      </c>
      <c r="CL35" s="136"/>
      <c r="CM35" s="136"/>
      <c r="CN35" s="140">
        <f t="shared" si="36"/>
        <v>0</v>
      </c>
      <c r="CO35" s="150"/>
      <c r="CP35" s="145"/>
      <c r="CQ35" s="140"/>
      <c r="CR35" s="140"/>
      <c r="CS35" s="140">
        <f t="shared" si="37"/>
        <v>27</v>
      </c>
      <c r="CT35" s="150"/>
      <c r="CU35" s="145">
        <f>výdaje!G578</f>
        <v>27</v>
      </c>
      <c r="CV35" s="140"/>
      <c r="CW35" s="140"/>
      <c r="CX35" s="140"/>
      <c r="CY35" s="144">
        <f t="shared" si="38"/>
        <v>24</v>
      </c>
      <c r="CZ35" s="136">
        <f>výdaje!G688</f>
        <v>24</v>
      </c>
      <c r="DA35" s="136"/>
      <c r="DB35" s="149"/>
      <c r="DC35" s="149">
        <f>výdaje!G613</f>
        <v>0</v>
      </c>
      <c r="DD35" s="142"/>
    </row>
    <row r="36" spans="1:108" ht="12.75" customHeight="1" thickBot="1" thickTop="1">
      <c r="A36" s="133"/>
      <c r="B36" s="8" t="s">
        <v>374</v>
      </c>
      <c r="C36" s="834">
        <f t="shared" si="5"/>
        <v>0.750569105691057</v>
      </c>
      <c r="D36" s="134">
        <v>6150</v>
      </c>
      <c r="E36" s="134">
        <f t="shared" si="6"/>
        <v>4616</v>
      </c>
      <c r="F36" s="864"/>
      <c r="G36" s="135">
        <f t="shared" si="26"/>
        <v>0</v>
      </c>
      <c r="H36" s="136"/>
      <c r="I36" s="136"/>
      <c r="J36" s="136"/>
      <c r="K36" s="136"/>
      <c r="L36" s="136"/>
      <c r="M36" s="136"/>
      <c r="N36" s="137">
        <f t="shared" si="27"/>
        <v>-250</v>
      </c>
      <c r="O36" s="136">
        <f>příjmy!G25</f>
        <v>-250</v>
      </c>
      <c r="P36" s="136"/>
      <c r="Q36" s="136"/>
      <c r="R36" s="136"/>
      <c r="S36" s="136"/>
      <c r="T36" s="136"/>
      <c r="U36" s="136"/>
      <c r="V36" s="138"/>
      <c r="W36" s="136"/>
      <c r="X36" s="136"/>
      <c r="Y36" s="137">
        <f t="shared" si="28"/>
        <v>2025</v>
      </c>
      <c r="Z36" s="136"/>
      <c r="AA36" s="136"/>
      <c r="AB36" s="136"/>
      <c r="AC36" s="136"/>
      <c r="AD36" s="136"/>
      <c r="AE36" s="136"/>
      <c r="AF36" s="136"/>
      <c r="AG36" s="136">
        <f>příjmy!G120</f>
        <v>2025</v>
      </c>
      <c r="AH36" s="136"/>
      <c r="AI36" s="136"/>
      <c r="AJ36" s="136"/>
      <c r="AK36" s="136"/>
      <c r="AL36" s="139"/>
      <c r="AM36" s="140"/>
      <c r="AN36" s="137">
        <f t="shared" si="29"/>
        <v>2841</v>
      </c>
      <c r="AO36" s="136">
        <f>příjmy!G213</f>
        <v>1336</v>
      </c>
      <c r="AP36" s="136">
        <f>příjmy!G214</f>
        <v>1505</v>
      </c>
      <c r="AQ36" s="141"/>
      <c r="AR36" s="140"/>
      <c r="AS36" s="142"/>
      <c r="AT36" s="7"/>
      <c r="AU36" s="133"/>
      <c r="AV36" s="8" t="s">
        <v>374</v>
      </c>
      <c r="AW36" s="834">
        <f t="shared" si="8"/>
        <v>0.495</v>
      </c>
      <c r="AX36" s="134">
        <v>200</v>
      </c>
      <c r="AY36" s="134">
        <f t="shared" si="9"/>
        <v>99</v>
      </c>
      <c r="AZ36" s="8"/>
      <c r="BA36" s="143">
        <f t="shared" si="30"/>
        <v>0</v>
      </c>
      <c r="BB36" s="136"/>
      <c r="BC36" s="136"/>
      <c r="BD36" s="136"/>
      <c r="BE36" s="136"/>
      <c r="BF36" s="136"/>
      <c r="BG36" s="136"/>
      <c r="BH36" s="136"/>
      <c r="BI36" s="144">
        <f t="shared" si="31"/>
        <v>0</v>
      </c>
      <c r="BJ36" s="136"/>
      <c r="BK36" s="136"/>
      <c r="BL36" s="136"/>
      <c r="BM36" s="136"/>
      <c r="BN36" s="145"/>
      <c r="BO36" s="140"/>
      <c r="BP36" s="146">
        <f t="shared" si="32"/>
        <v>0</v>
      </c>
      <c r="BQ36" s="136"/>
      <c r="BR36" s="136"/>
      <c r="BS36" s="136"/>
      <c r="BT36" s="136"/>
      <c r="BU36" s="136"/>
      <c r="BV36" s="136"/>
      <c r="BW36" s="144">
        <f t="shared" si="33"/>
        <v>53</v>
      </c>
      <c r="BX36" s="136"/>
      <c r="BY36" s="136"/>
      <c r="BZ36" s="136"/>
      <c r="CA36" s="136">
        <f>výdaje!G367</f>
        <v>53</v>
      </c>
      <c r="CB36" s="136"/>
      <c r="CC36" s="136"/>
      <c r="CD36" s="136">
        <f>výdaje!G411</f>
        <v>0</v>
      </c>
      <c r="CE36" s="144">
        <f t="shared" si="34"/>
        <v>0</v>
      </c>
      <c r="CF36" s="136"/>
      <c r="CG36" s="136"/>
      <c r="CH36" s="136"/>
      <c r="CI36" s="136"/>
      <c r="CJ36" s="136"/>
      <c r="CK36" s="144">
        <f t="shared" si="35"/>
        <v>0</v>
      </c>
      <c r="CL36" s="136"/>
      <c r="CM36" s="136"/>
      <c r="CN36" s="140">
        <f t="shared" si="36"/>
        <v>0</v>
      </c>
      <c r="CO36" s="150"/>
      <c r="CP36" s="145"/>
      <c r="CQ36" s="140"/>
      <c r="CR36" s="140"/>
      <c r="CS36" s="140">
        <f t="shared" si="37"/>
        <v>46</v>
      </c>
      <c r="CT36" s="150"/>
      <c r="CU36" s="145">
        <f>výdaje!G579</f>
        <v>46</v>
      </c>
      <c r="CV36" s="140"/>
      <c r="CW36" s="140"/>
      <c r="CX36" s="140"/>
      <c r="CY36" s="144">
        <f t="shared" si="38"/>
        <v>0</v>
      </c>
      <c r="CZ36" s="136"/>
      <c r="DA36" s="136"/>
      <c r="DB36" s="149"/>
      <c r="DC36" s="149"/>
      <c r="DD36" s="142"/>
    </row>
    <row r="37" spans="1:108" ht="12.75" customHeight="1" thickBot="1" thickTop="1">
      <c r="A37" s="151" t="s">
        <v>375</v>
      </c>
      <c r="B37" s="152"/>
      <c r="C37" s="838">
        <f t="shared" si="5"/>
        <v>1.0046592894583577</v>
      </c>
      <c r="D37" s="123">
        <v>6868</v>
      </c>
      <c r="E37" s="123">
        <f t="shared" si="6"/>
        <v>6900</v>
      </c>
      <c r="F37" s="863"/>
      <c r="G37" s="153">
        <f aca="true" t="shared" si="39" ref="G37:AS37">SUM(G38:G41)</f>
        <v>0</v>
      </c>
      <c r="H37" s="154">
        <f t="shared" si="39"/>
        <v>0</v>
      </c>
      <c r="I37" s="154">
        <f t="shared" si="39"/>
        <v>0</v>
      </c>
      <c r="J37" s="154">
        <f t="shared" si="39"/>
        <v>0</v>
      </c>
      <c r="K37" s="154">
        <f t="shared" si="39"/>
        <v>0</v>
      </c>
      <c r="L37" s="154">
        <f t="shared" si="39"/>
        <v>0</v>
      </c>
      <c r="M37" s="154">
        <f t="shared" si="39"/>
        <v>0</v>
      </c>
      <c r="N37" s="155">
        <f t="shared" si="39"/>
        <v>0</v>
      </c>
      <c r="O37" s="156">
        <f t="shared" si="39"/>
        <v>0</v>
      </c>
      <c r="P37" s="156">
        <f t="shared" si="39"/>
        <v>0</v>
      </c>
      <c r="Q37" s="156">
        <f t="shared" si="39"/>
        <v>0</v>
      </c>
      <c r="R37" s="156">
        <f t="shared" si="39"/>
        <v>0</v>
      </c>
      <c r="S37" s="156">
        <f t="shared" si="39"/>
        <v>0</v>
      </c>
      <c r="T37" s="156">
        <f t="shared" si="39"/>
        <v>0</v>
      </c>
      <c r="U37" s="156">
        <f t="shared" si="39"/>
        <v>0</v>
      </c>
      <c r="V37" s="156">
        <f t="shared" si="39"/>
        <v>0</v>
      </c>
      <c r="W37" s="156">
        <f t="shared" si="39"/>
        <v>0</v>
      </c>
      <c r="X37" s="156">
        <f t="shared" si="39"/>
        <v>0</v>
      </c>
      <c r="Y37" s="155">
        <f t="shared" si="39"/>
        <v>1905</v>
      </c>
      <c r="Z37" s="156">
        <f t="shared" si="39"/>
        <v>58</v>
      </c>
      <c r="AA37" s="156">
        <f t="shared" si="39"/>
        <v>0</v>
      </c>
      <c r="AB37" s="156">
        <f t="shared" si="39"/>
        <v>0</v>
      </c>
      <c r="AC37" s="156">
        <f t="shared" si="39"/>
        <v>0</v>
      </c>
      <c r="AD37" s="156">
        <f t="shared" si="39"/>
        <v>1027</v>
      </c>
      <c r="AE37" s="156">
        <f t="shared" si="39"/>
        <v>0</v>
      </c>
      <c r="AF37" s="156">
        <f t="shared" si="39"/>
        <v>0</v>
      </c>
      <c r="AG37" s="156">
        <f t="shared" si="39"/>
        <v>0</v>
      </c>
      <c r="AH37" s="156">
        <f t="shared" si="39"/>
        <v>0</v>
      </c>
      <c r="AI37" s="156">
        <f t="shared" si="39"/>
        <v>0</v>
      </c>
      <c r="AJ37" s="156">
        <f t="shared" si="39"/>
        <v>820</v>
      </c>
      <c r="AK37" s="156">
        <f t="shared" si="39"/>
        <v>0</v>
      </c>
      <c r="AL37" s="157">
        <f t="shared" si="39"/>
        <v>0</v>
      </c>
      <c r="AM37" s="155">
        <f t="shared" si="39"/>
        <v>0</v>
      </c>
      <c r="AN37" s="155">
        <f t="shared" si="39"/>
        <v>0</v>
      </c>
      <c r="AO37" s="156">
        <f t="shared" si="39"/>
        <v>0</v>
      </c>
      <c r="AP37" s="156">
        <f t="shared" si="39"/>
        <v>0</v>
      </c>
      <c r="AQ37" s="152">
        <f t="shared" si="39"/>
        <v>0</v>
      </c>
      <c r="AR37" s="155">
        <f t="shared" si="39"/>
        <v>4995</v>
      </c>
      <c r="AS37" s="158">
        <f t="shared" si="39"/>
        <v>0</v>
      </c>
      <c r="AT37" s="152"/>
      <c r="AU37" s="151" t="s">
        <v>375</v>
      </c>
      <c r="AV37" s="152"/>
      <c r="AW37" s="838">
        <f t="shared" si="8"/>
        <v>0.9738896710610521</v>
      </c>
      <c r="AX37" s="123">
        <v>7813</v>
      </c>
      <c r="AY37" s="123">
        <f t="shared" si="9"/>
        <v>7609</v>
      </c>
      <c r="AZ37" s="130"/>
      <c r="BA37" s="159">
        <f aca="true" t="shared" si="40" ref="BA37:CF37">SUM(BA38:BA41)</f>
        <v>790</v>
      </c>
      <c r="BB37" s="156">
        <f t="shared" si="40"/>
        <v>592</v>
      </c>
      <c r="BC37" s="156">
        <f t="shared" si="40"/>
        <v>0</v>
      </c>
      <c r="BD37" s="156">
        <f t="shared" si="40"/>
        <v>0</v>
      </c>
      <c r="BE37" s="156">
        <f t="shared" si="40"/>
        <v>147</v>
      </c>
      <c r="BF37" s="156">
        <f t="shared" si="40"/>
        <v>51</v>
      </c>
      <c r="BG37" s="156">
        <f t="shared" si="40"/>
        <v>0</v>
      </c>
      <c r="BH37" s="156">
        <f t="shared" si="40"/>
        <v>0</v>
      </c>
      <c r="BI37" s="155">
        <f t="shared" si="40"/>
        <v>47</v>
      </c>
      <c r="BJ37" s="156">
        <f t="shared" si="40"/>
        <v>0</v>
      </c>
      <c r="BK37" s="156">
        <f t="shared" si="40"/>
        <v>0</v>
      </c>
      <c r="BL37" s="156">
        <f t="shared" si="40"/>
        <v>3</v>
      </c>
      <c r="BM37" s="156">
        <f t="shared" si="40"/>
        <v>0</v>
      </c>
      <c r="BN37" s="160">
        <f t="shared" si="40"/>
        <v>44</v>
      </c>
      <c r="BO37" s="155">
        <f t="shared" si="40"/>
        <v>0</v>
      </c>
      <c r="BP37" s="153">
        <f t="shared" si="40"/>
        <v>741</v>
      </c>
      <c r="BQ37" s="156">
        <f t="shared" si="40"/>
        <v>136</v>
      </c>
      <c r="BR37" s="156">
        <f t="shared" si="40"/>
        <v>0</v>
      </c>
      <c r="BS37" s="156">
        <f t="shared" si="40"/>
        <v>57</v>
      </c>
      <c r="BT37" s="156">
        <f t="shared" si="40"/>
        <v>0</v>
      </c>
      <c r="BU37" s="156">
        <f t="shared" si="40"/>
        <v>0</v>
      </c>
      <c r="BV37" s="156">
        <f t="shared" si="40"/>
        <v>548</v>
      </c>
      <c r="BW37" s="155">
        <f t="shared" si="40"/>
        <v>81</v>
      </c>
      <c r="BX37" s="156">
        <f t="shared" si="40"/>
        <v>1</v>
      </c>
      <c r="BY37" s="156">
        <f t="shared" si="40"/>
        <v>12</v>
      </c>
      <c r="BZ37" s="156">
        <f t="shared" si="40"/>
        <v>0</v>
      </c>
      <c r="CA37" s="156">
        <f t="shared" si="40"/>
        <v>0</v>
      </c>
      <c r="CB37" s="156">
        <f t="shared" si="40"/>
        <v>8</v>
      </c>
      <c r="CC37" s="156">
        <f t="shared" si="40"/>
        <v>0</v>
      </c>
      <c r="CD37" s="156">
        <f t="shared" si="40"/>
        <v>60</v>
      </c>
      <c r="CE37" s="155">
        <f t="shared" si="40"/>
        <v>162</v>
      </c>
      <c r="CF37" s="156">
        <f t="shared" si="40"/>
        <v>152</v>
      </c>
      <c r="CG37" s="156">
        <f aca="true" t="shared" si="41" ref="CG37:DD37">SUM(CG38:CG41)</f>
        <v>0</v>
      </c>
      <c r="CH37" s="156">
        <f t="shared" si="41"/>
        <v>6</v>
      </c>
      <c r="CI37" s="156">
        <f t="shared" si="41"/>
        <v>4</v>
      </c>
      <c r="CJ37" s="156">
        <f t="shared" si="41"/>
        <v>0</v>
      </c>
      <c r="CK37" s="155">
        <f t="shared" si="41"/>
        <v>0</v>
      </c>
      <c r="CL37" s="156">
        <f t="shared" si="41"/>
        <v>0</v>
      </c>
      <c r="CM37" s="156">
        <f t="shared" si="41"/>
        <v>0</v>
      </c>
      <c r="CN37" s="155">
        <f t="shared" si="41"/>
        <v>0</v>
      </c>
      <c r="CO37" s="155">
        <f t="shared" si="41"/>
        <v>0</v>
      </c>
      <c r="CP37" s="155">
        <f t="shared" si="41"/>
        <v>0</v>
      </c>
      <c r="CQ37" s="155">
        <f t="shared" si="41"/>
        <v>0</v>
      </c>
      <c r="CR37" s="155">
        <f t="shared" si="41"/>
        <v>0</v>
      </c>
      <c r="CS37" s="155">
        <f t="shared" si="41"/>
        <v>5</v>
      </c>
      <c r="CT37" s="155">
        <f t="shared" si="41"/>
        <v>5</v>
      </c>
      <c r="CU37" s="155">
        <f t="shared" si="41"/>
        <v>0</v>
      </c>
      <c r="CV37" s="155">
        <f t="shared" si="41"/>
        <v>0</v>
      </c>
      <c r="CW37" s="155">
        <f t="shared" si="41"/>
        <v>5409</v>
      </c>
      <c r="CX37" s="155">
        <f t="shared" si="41"/>
        <v>0</v>
      </c>
      <c r="CY37" s="155">
        <f t="shared" si="41"/>
        <v>374</v>
      </c>
      <c r="CZ37" s="156">
        <f t="shared" si="41"/>
        <v>374</v>
      </c>
      <c r="DA37" s="156">
        <f t="shared" si="41"/>
        <v>0</v>
      </c>
      <c r="DB37" s="156">
        <f t="shared" si="41"/>
        <v>0</v>
      </c>
      <c r="DC37" s="156">
        <f t="shared" si="41"/>
        <v>0</v>
      </c>
      <c r="DD37" s="158">
        <f t="shared" si="41"/>
        <v>0</v>
      </c>
    </row>
    <row r="38" spans="1:108" ht="12.75" customHeight="1" thickBot="1" thickTop="1">
      <c r="A38" s="133"/>
      <c r="B38" s="8" t="s">
        <v>376</v>
      </c>
      <c r="C38" s="834" t="str">
        <f t="shared" si="5"/>
        <v>*</v>
      </c>
      <c r="D38" s="134">
        <v>0</v>
      </c>
      <c r="E38" s="134">
        <f t="shared" si="6"/>
        <v>0</v>
      </c>
      <c r="F38" s="864"/>
      <c r="G38" s="135">
        <f>SUM(H38:M38)</f>
        <v>0</v>
      </c>
      <c r="H38" s="136"/>
      <c r="I38" s="136"/>
      <c r="J38" s="136"/>
      <c r="K38" s="136"/>
      <c r="L38" s="136"/>
      <c r="M38" s="136"/>
      <c r="N38" s="137">
        <f>SUM(O38:X38)</f>
        <v>0</v>
      </c>
      <c r="O38" s="136"/>
      <c r="P38" s="136"/>
      <c r="Q38" s="136"/>
      <c r="R38" s="136"/>
      <c r="S38" s="136"/>
      <c r="T38" s="136"/>
      <c r="U38" s="136"/>
      <c r="V38" s="138"/>
      <c r="W38" s="136"/>
      <c r="X38" s="136"/>
      <c r="Y38" s="137">
        <f>SUM(Z38:AK38)</f>
        <v>0</v>
      </c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9"/>
      <c r="AM38" s="140"/>
      <c r="AN38" s="137">
        <f>SUM(AO38:AQ38)</f>
        <v>0</v>
      </c>
      <c r="AO38" s="136"/>
      <c r="AP38" s="136"/>
      <c r="AQ38" s="141"/>
      <c r="AR38" s="140"/>
      <c r="AS38" s="142"/>
      <c r="AT38" s="7"/>
      <c r="AU38" s="133"/>
      <c r="AV38" s="8" t="s">
        <v>376</v>
      </c>
      <c r="AW38" s="834">
        <f t="shared" si="8"/>
        <v>0.8666666666666667</v>
      </c>
      <c r="AX38" s="134">
        <v>15</v>
      </c>
      <c r="AY38" s="134">
        <f t="shared" si="9"/>
        <v>13</v>
      </c>
      <c r="AZ38" s="8"/>
      <c r="BA38" s="143">
        <f>SUM(BB38:BH38)</f>
        <v>0</v>
      </c>
      <c r="BB38" s="136"/>
      <c r="BC38" s="136"/>
      <c r="BD38" s="136"/>
      <c r="BE38" s="136"/>
      <c r="BF38" s="136"/>
      <c r="BG38" s="136"/>
      <c r="BH38" s="136"/>
      <c r="BI38" s="144">
        <f>SUM(BJ38:BN38)</f>
        <v>3</v>
      </c>
      <c r="BJ38" s="136"/>
      <c r="BK38" s="136"/>
      <c r="BL38" s="136">
        <f>výdaje!G137</f>
        <v>0</v>
      </c>
      <c r="BM38" s="136"/>
      <c r="BN38" s="145">
        <f>výdaje!G193</f>
        <v>3</v>
      </c>
      <c r="BO38" s="140"/>
      <c r="BP38" s="146">
        <f>SUM(BQ38:BV38)</f>
        <v>0</v>
      </c>
      <c r="BQ38" s="136">
        <f>výdaje!G239</f>
        <v>0</v>
      </c>
      <c r="BR38" s="136">
        <f>výdaje!G255</f>
        <v>0</v>
      </c>
      <c r="BS38" s="136">
        <f>výdaje!G273</f>
        <v>0</v>
      </c>
      <c r="BT38" s="136"/>
      <c r="BU38" s="136"/>
      <c r="BV38" s="136"/>
      <c r="BW38" s="144">
        <f>SUM(BX38:CD38)</f>
        <v>9</v>
      </c>
      <c r="BX38" s="136"/>
      <c r="BY38" s="136">
        <f>výdaje!G341</f>
        <v>0</v>
      </c>
      <c r="BZ38" s="136"/>
      <c r="CA38" s="136"/>
      <c r="CB38" s="136"/>
      <c r="CC38" s="136"/>
      <c r="CD38" s="136">
        <f>výdaje!G413</f>
        <v>9</v>
      </c>
      <c r="CE38" s="144">
        <f>SUM(CF38:CJ38)</f>
        <v>1</v>
      </c>
      <c r="CF38" s="136"/>
      <c r="CG38" s="136"/>
      <c r="CH38" s="136"/>
      <c r="CI38" s="136">
        <f>výdaje!G511</f>
        <v>1</v>
      </c>
      <c r="CJ38" s="136"/>
      <c r="CK38" s="144">
        <f>SUM(CL38:CM38)</f>
        <v>0</v>
      </c>
      <c r="CL38" s="136"/>
      <c r="CM38" s="136"/>
      <c r="CN38" s="140">
        <f>SUM(CO38:CP38)</f>
        <v>0</v>
      </c>
      <c r="CO38" s="150"/>
      <c r="CP38" s="145"/>
      <c r="CQ38" s="140"/>
      <c r="CR38" s="140"/>
      <c r="CS38" s="140">
        <f>SUM(CT38:CU38)</f>
        <v>0</v>
      </c>
      <c r="CT38" s="150"/>
      <c r="CU38" s="145"/>
      <c r="CV38" s="140"/>
      <c r="CW38" s="140"/>
      <c r="CX38" s="140"/>
      <c r="CY38" s="144">
        <f>CZ38+DA38</f>
        <v>0</v>
      </c>
      <c r="CZ38" s="136"/>
      <c r="DA38" s="136"/>
      <c r="DB38" s="149"/>
      <c r="DC38" s="149"/>
      <c r="DD38" s="142"/>
    </row>
    <row r="39" spans="1:108" ht="12.75" customHeight="1" thickBot="1" thickTop="1">
      <c r="A39" s="133"/>
      <c r="B39" s="8" t="s">
        <v>377</v>
      </c>
      <c r="C39" s="834">
        <f t="shared" si="5"/>
        <v>1</v>
      </c>
      <c r="D39" s="134">
        <v>198</v>
      </c>
      <c r="E39" s="134">
        <f t="shared" si="6"/>
        <v>198</v>
      </c>
      <c r="F39" s="864"/>
      <c r="G39" s="135">
        <f>SUM(H39:M39)</f>
        <v>0</v>
      </c>
      <c r="H39" s="136"/>
      <c r="I39" s="136"/>
      <c r="J39" s="136"/>
      <c r="K39" s="136"/>
      <c r="L39" s="136"/>
      <c r="M39" s="136"/>
      <c r="N39" s="137">
        <f>SUM(O39:X39)</f>
        <v>0</v>
      </c>
      <c r="O39" s="136"/>
      <c r="P39" s="136"/>
      <c r="Q39" s="136"/>
      <c r="R39" s="136"/>
      <c r="S39" s="136"/>
      <c r="T39" s="136"/>
      <c r="U39" s="136"/>
      <c r="V39" s="138"/>
      <c r="W39" s="136"/>
      <c r="X39" s="136"/>
      <c r="Y39" s="137">
        <f>SUM(Z39:AK39)</f>
        <v>0</v>
      </c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>
        <f>příjmy!G147</f>
        <v>0</v>
      </c>
      <c r="AK39" s="136"/>
      <c r="AL39" s="139"/>
      <c r="AM39" s="140"/>
      <c r="AN39" s="137">
        <f>SUM(AO39:AQ39)</f>
        <v>0</v>
      </c>
      <c r="AO39" s="136"/>
      <c r="AP39" s="136"/>
      <c r="AQ39" s="141"/>
      <c r="AR39" s="140">
        <f>příjmy!G263</f>
        <v>198</v>
      </c>
      <c r="AS39" s="142"/>
      <c r="AT39" s="7"/>
      <c r="AU39" s="133"/>
      <c r="AV39" s="8" t="s">
        <v>377</v>
      </c>
      <c r="AW39" s="834">
        <f t="shared" si="8"/>
        <v>0.9697986577181208</v>
      </c>
      <c r="AX39" s="134">
        <v>298</v>
      </c>
      <c r="AY39" s="134">
        <f t="shared" si="9"/>
        <v>289</v>
      </c>
      <c r="AZ39" s="8"/>
      <c r="BA39" s="143">
        <f>SUM(BB39:BH39)</f>
        <v>232</v>
      </c>
      <c r="BB39" s="136">
        <f>výdaje!G12</f>
        <v>175</v>
      </c>
      <c r="BC39" s="136"/>
      <c r="BD39" s="136"/>
      <c r="BE39" s="136">
        <f>výdaje!G69</f>
        <v>43</v>
      </c>
      <c r="BF39" s="136">
        <f>výdaje!G95</f>
        <v>14</v>
      </c>
      <c r="BG39" s="136"/>
      <c r="BH39" s="136"/>
      <c r="BI39" s="144">
        <f>SUM(BJ39:BN39)</f>
        <v>25</v>
      </c>
      <c r="BJ39" s="136"/>
      <c r="BK39" s="136"/>
      <c r="BL39" s="136">
        <f>výdaje!G144</f>
        <v>3</v>
      </c>
      <c r="BM39" s="136"/>
      <c r="BN39" s="145">
        <f>výdaje!G194</f>
        <v>22</v>
      </c>
      <c r="BO39" s="140"/>
      <c r="BP39" s="146">
        <f>SUM(BQ39:BV39)</f>
        <v>0</v>
      </c>
      <c r="BQ39" s="136"/>
      <c r="BR39" s="136"/>
      <c r="BS39" s="136"/>
      <c r="BT39" s="136"/>
      <c r="BU39" s="136"/>
      <c r="BV39" s="136"/>
      <c r="BW39" s="144">
        <f>SUM(BX39:CD39)</f>
        <v>24</v>
      </c>
      <c r="BX39" s="136"/>
      <c r="BY39" s="136">
        <f>výdaje!G342</f>
        <v>7</v>
      </c>
      <c r="BZ39" s="136"/>
      <c r="CA39" s="136"/>
      <c r="CB39" s="136">
        <f>výdaje!G373</f>
        <v>8</v>
      </c>
      <c r="CC39" s="136"/>
      <c r="CD39" s="136">
        <f>výdaje!G415</f>
        <v>9</v>
      </c>
      <c r="CE39" s="144">
        <f>SUM(CF39:CJ39)</f>
        <v>8</v>
      </c>
      <c r="CF39" s="136"/>
      <c r="CG39" s="136"/>
      <c r="CH39" s="136">
        <f>výdaje!G488</f>
        <v>6</v>
      </c>
      <c r="CI39" s="136">
        <f>výdaje!G512</f>
        <v>2</v>
      </c>
      <c r="CJ39" s="136"/>
      <c r="CK39" s="144">
        <f>SUM(CL39:CM39)</f>
        <v>0</v>
      </c>
      <c r="CL39" s="136"/>
      <c r="CM39" s="136"/>
      <c r="CN39" s="140">
        <f>SUM(CO39:CP39)</f>
        <v>0</v>
      </c>
      <c r="CO39" s="170"/>
      <c r="CP39" s="171"/>
      <c r="CQ39" s="140">
        <f>výdaje!G554</f>
        <v>0</v>
      </c>
      <c r="CR39" s="140"/>
      <c r="CS39" s="140">
        <f>SUM(CT39:CU39)</f>
        <v>0</v>
      </c>
      <c r="CT39" s="150"/>
      <c r="CU39" s="145"/>
      <c r="CV39" s="140">
        <f>výdaje!G657</f>
        <v>0</v>
      </c>
      <c r="CW39" s="140"/>
      <c r="CX39" s="140"/>
      <c r="CY39" s="144">
        <f>CZ39+DA39</f>
        <v>0</v>
      </c>
      <c r="CZ39" s="136"/>
      <c r="DA39" s="136"/>
      <c r="DB39" s="149"/>
      <c r="DC39" s="149"/>
      <c r="DD39" s="142"/>
    </row>
    <row r="40" spans="1:108" ht="12.75" customHeight="1" thickBot="1" thickTop="1">
      <c r="A40" s="133"/>
      <c r="B40" s="172" t="s">
        <v>378</v>
      </c>
      <c r="C40" s="834">
        <f t="shared" si="5"/>
        <v>1.0336134453781514</v>
      </c>
      <c r="D40" s="134">
        <v>4641</v>
      </c>
      <c r="E40" s="134">
        <f aca="true" t="shared" si="42" ref="E40:E64">SUM(G40,N40,Y40,AL40,AM40,AN40,AR40,AS40)</f>
        <v>4797</v>
      </c>
      <c r="F40" s="864"/>
      <c r="G40" s="135">
        <f>SUM(H40:M40)</f>
        <v>0</v>
      </c>
      <c r="H40" s="136"/>
      <c r="I40" s="136"/>
      <c r="J40" s="136"/>
      <c r="K40" s="136"/>
      <c r="L40" s="136"/>
      <c r="M40" s="136"/>
      <c r="N40" s="137">
        <f>SUM(O40:X40)</f>
        <v>0</v>
      </c>
      <c r="O40" s="136"/>
      <c r="P40" s="136"/>
      <c r="Q40" s="136"/>
      <c r="R40" s="136"/>
      <c r="S40" s="136"/>
      <c r="T40" s="136"/>
      <c r="U40" s="136"/>
      <c r="V40" s="138"/>
      <c r="W40" s="136"/>
      <c r="X40" s="136"/>
      <c r="Y40" s="137">
        <f>SUM(Z40:AK40)</f>
        <v>0</v>
      </c>
      <c r="Z40" s="136">
        <f>příjmy!G72</f>
        <v>0</v>
      </c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9"/>
      <c r="AM40" s="140"/>
      <c r="AN40" s="137">
        <f>SUM(AO40:AQ40)</f>
        <v>0</v>
      </c>
      <c r="AO40" s="136"/>
      <c r="AP40" s="136"/>
      <c r="AQ40" s="141"/>
      <c r="AR40" s="140">
        <f>příjmy!G248+příjmy!G249+příjmy!G177+příjmy!G250+příjmy!G251+příjmy!G252+příjmy!G253+příjmy!G254</f>
        <v>4797</v>
      </c>
      <c r="AS40" s="142"/>
      <c r="AT40" s="7"/>
      <c r="AU40" s="133"/>
      <c r="AV40" s="172" t="s">
        <v>378</v>
      </c>
      <c r="AW40" s="834">
        <f t="shared" si="8"/>
        <v>1.0353591160220994</v>
      </c>
      <c r="AX40" s="134">
        <v>5430</v>
      </c>
      <c r="AY40" s="134">
        <f aca="true" t="shared" si="43" ref="AY40:AY64">SUM(BA40,BI40,BO40,BW40,BP40,CE40,CK40,CN40,CQ40,CR40,CS40,CV40,CW40,CX40,CY40,DB40,DC40,DD40)</f>
        <v>5622</v>
      </c>
      <c r="AZ40" s="8"/>
      <c r="BA40" s="143">
        <f>SUM(BB40:BH40)</f>
        <v>0</v>
      </c>
      <c r="BB40" s="136"/>
      <c r="BC40" s="136"/>
      <c r="BD40" s="136"/>
      <c r="BE40" s="136"/>
      <c r="BF40" s="136"/>
      <c r="BG40" s="136"/>
      <c r="BH40" s="136"/>
      <c r="BI40" s="144">
        <f>SUM(BJ40:BN40)</f>
        <v>0</v>
      </c>
      <c r="BJ40" s="136"/>
      <c r="BK40" s="136"/>
      <c r="BL40" s="136"/>
      <c r="BM40" s="136"/>
      <c r="BN40" s="145"/>
      <c r="BO40" s="140"/>
      <c r="BP40" s="146">
        <f>SUM(BQ40:BV40)</f>
        <v>0</v>
      </c>
      <c r="BQ40" s="136"/>
      <c r="BR40" s="136"/>
      <c r="BS40" s="136"/>
      <c r="BT40" s="136"/>
      <c r="BU40" s="136"/>
      <c r="BV40" s="136"/>
      <c r="BW40" s="144">
        <f>SUM(BX40:CD40)</f>
        <v>0</v>
      </c>
      <c r="BX40" s="136"/>
      <c r="BY40" s="136"/>
      <c r="BZ40" s="136"/>
      <c r="CA40" s="136"/>
      <c r="CB40" s="136"/>
      <c r="CC40" s="136"/>
      <c r="CD40" s="136"/>
      <c r="CE40" s="144">
        <f>SUM(CF40:CJ40)</f>
        <v>0</v>
      </c>
      <c r="CF40" s="136"/>
      <c r="CG40" s="136"/>
      <c r="CH40" s="136"/>
      <c r="CI40" s="136"/>
      <c r="CJ40" s="136"/>
      <c r="CK40" s="144">
        <f>SUM(CL40:CM40)</f>
        <v>0</v>
      </c>
      <c r="CL40" s="136"/>
      <c r="CM40" s="136"/>
      <c r="CN40" s="140">
        <f>SUM(CO40:CP40)</f>
        <v>0</v>
      </c>
      <c r="CO40" s="173"/>
      <c r="CP40" s="174"/>
      <c r="CQ40" s="140"/>
      <c r="CR40" s="140"/>
      <c r="CS40" s="140">
        <f>SUM(CT40:CU40)</f>
        <v>5</v>
      </c>
      <c r="CT40" s="173">
        <f>výdaje!G598+výdaje!G597</f>
        <v>5</v>
      </c>
      <c r="CU40" s="174"/>
      <c r="CV40" s="140"/>
      <c r="CW40" s="140">
        <f>výdaje!G639+výdaje!G666+výdaje!G640+výdaje!G641+výdaje!G642+výdaje!G644+výdaje!G643</f>
        <v>5409</v>
      </c>
      <c r="CX40" s="140"/>
      <c r="CY40" s="144">
        <f>CZ40+DA40</f>
        <v>208</v>
      </c>
      <c r="CZ40" s="136">
        <f>výdaje!G691+výdaje!G692</f>
        <v>208</v>
      </c>
      <c r="DA40" s="136"/>
      <c r="DB40" s="149"/>
      <c r="DC40" s="149"/>
      <c r="DD40" s="142"/>
    </row>
    <row r="41" spans="1:108" ht="12" customHeight="1" thickBot="1" thickTop="1">
      <c r="A41" s="133"/>
      <c r="B41" s="8" t="s">
        <v>379</v>
      </c>
      <c r="C41" s="834">
        <f t="shared" si="5"/>
        <v>0.9388861508132085</v>
      </c>
      <c r="D41" s="134">
        <v>2029</v>
      </c>
      <c r="E41" s="134">
        <f t="shared" si="42"/>
        <v>1905</v>
      </c>
      <c r="F41" s="864"/>
      <c r="G41" s="135">
        <f>SUM(H41:M41)</f>
        <v>0</v>
      </c>
      <c r="H41" s="136"/>
      <c r="I41" s="136"/>
      <c r="J41" s="136"/>
      <c r="K41" s="136"/>
      <c r="L41" s="136"/>
      <c r="M41" s="136"/>
      <c r="N41" s="137">
        <f>SUM(O41:X41)</f>
        <v>0</v>
      </c>
      <c r="O41" s="136">
        <f>příjmy!G35+příjmy!G36</f>
        <v>0</v>
      </c>
      <c r="P41" s="136"/>
      <c r="Q41" s="136"/>
      <c r="R41" s="136"/>
      <c r="S41" s="136"/>
      <c r="T41" s="136"/>
      <c r="U41" s="136"/>
      <c r="V41" s="138"/>
      <c r="W41" s="136"/>
      <c r="X41" s="136"/>
      <c r="Y41" s="137">
        <f>SUM(Z41:AK41)</f>
        <v>1905</v>
      </c>
      <c r="Z41" s="136">
        <f>příjmy!G86</f>
        <v>58</v>
      </c>
      <c r="AA41" s="136"/>
      <c r="AB41" s="136"/>
      <c r="AC41" s="136"/>
      <c r="AD41" s="136">
        <f>příjmy!G109</f>
        <v>1027</v>
      </c>
      <c r="AE41" s="136"/>
      <c r="AF41" s="136"/>
      <c r="AG41" s="136"/>
      <c r="AH41" s="136"/>
      <c r="AI41" s="136">
        <f>příjmy!G159</f>
        <v>0</v>
      </c>
      <c r="AJ41" s="136">
        <f>příjmy!G152</f>
        <v>820</v>
      </c>
      <c r="AK41" s="136"/>
      <c r="AL41" s="139"/>
      <c r="AM41" s="140"/>
      <c r="AN41" s="137">
        <f>SUM(AO41:AQ41)</f>
        <v>0</v>
      </c>
      <c r="AO41" s="136"/>
      <c r="AP41" s="136"/>
      <c r="AQ41" s="141"/>
      <c r="AR41" s="140"/>
      <c r="AS41" s="142"/>
      <c r="AT41" s="7"/>
      <c r="AU41" s="133"/>
      <c r="AV41" s="8" t="s">
        <v>379</v>
      </c>
      <c r="AW41" s="834">
        <f t="shared" si="8"/>
        <v>0.8140096618357487</v>
      </c>
      <c r="AX41" s="134">
        <v>2070</v>
      </c>
      <c r="AY41" s="134">
        <f t="shared" si="43"/>
        <v>1685</v>
      </c>
      <c r="AZ41" s="8"/>
      <c r="BA41" s="143">
        <f>SUM(BB41:BH41)</f>
        <v>558</v>
      </c>
      <c r="BB41" s="136">
        <f>výdaje!G23</f>
        <v>417</v>
      </c>
      <c r="BC41" s="136">
        <f>výdaje!G50</f>
        <v>0</v>
      </c>
      <c r="BD41" s="136"/>
      <c r="BE41" s="136">
        <f>výdaje!G83</f>
        <v>104</v>
      </c>
      <c r="BF41" s="136">
        <f>výdaje!G109</f>
        <v>37</v>
      </c>
      <c r="BG41" s="136"/>
      <c r="BH41" s="136"/>
      <c r="BI41" s="144">
        <f>SUM(BJ41:BN41)</f>
        <v>19</v>
      </c>
      <c r="BJ41" s="136"/>
      <c r="BK41" s="136"/>
      <c r="BL41" s="136">
        <f>výdaje!G157+výdaje!G158</f>
        <v>0</v>
      </c>
      <c r="BM41" s="136"/>
      <c r="BN41" s="145">
        <f>výdaje!G215+výdaje!G216</f>
        <v>19</v>
      </c>
      <c r="BO41" s="140"/>
      <c r="BP41" s="146">
        <f>SUM(BQ41:BV41)</f>
        <v>741</v>
      </c>
      <c r="BQ41" s="136">
        <f>výdaje!G250</f>
        <v>136</v>
      </c>
      <c r="BR41" s="136">
        <f>výdaje!G263</f>
        <v>0</v>
      </c>
      <c r="BS41" s="136">
        <f>výdaje!G286</f>
        <v>57</v>
      </c>
      <c r="BT41" s="136"/>
      <c r="BU41" s="136"/>
      <c r="BV41" s="136">
        <f>výdaje!G315</f>
        <v>548</v>
      </c>
      <c r="BW41" s="144">
        <f>SUM(BX41:CD41)</f>
        <v>48</v>
      </c>
      <c r="BX41" s="136">
        <f>výdaje!G331</f>
        <v>1</v>
      </c>
      <c r="BY41" s="136">
        <f>výdaje!G355</f>
        <v>5</v>
      </c>
      <c r="BZ41" s="136"/>
      <c r="CA41" s="136"/>
      <c r="CB41" s="136"/>
      <c r="CC41" s="136">
        <f>výdaje!G393</f>
        <v>0</v>
      </c>
      <c r="CD41" s="136">
        <f>výdaje!G435+výdaje!G436</f>
        <v>42</v>
      </c>
      <c r="CE41" s="144">
        <f>SUM(CF41:CJ41)</f>
        <v>153</v>
      </c>
      <c r="CF41" s="136">
        <f>výdaje!G471</f>
        <v>152</v>
      </c>
      <c r="CG41" s="136">
        <f>výdaje!G480</f>
        <v>0</v>
      </c>
      <c r="CH41" s="136">
        <f>výdaje!G498</f>
        <v>0</v>
      </c>
      <c r="CI41" s="136">
        <f>výdaje!G517</f>
        <v>1</v>
      </c>
      <c r="CJ41" s="136"/>
      <c r="CK41" s="144">
        <f>SUM(CL41:CM41)</f>
        <v>0</v>
      </c>
      <c r="CL41" s="136"/>
      <c r="CM41" s="136"/>
      <c r="CN41" s="140">
        <f>SUM(CO41:CP41)</f>
        <v>0</v>
      </c>
      <c r="CO41" s="161"/>
      <c r="CP41" s="162"/>
      <c r="CQ41" s="140"/>
      <c r="CR41" s="140"/>
      <c r="CS41" s="140">
        <f>SUM(CT41:CU41)</f>
        <v>0</v>
      </c>
      <c r="CT41" s="161"/>
      <c r="CU41" s="162"/>
      <c r="CV41" s="140"/>
      <c r="CW41" s="140"/>
      <c r="CX41" s="140"/>
      <c r="CY41" s="144">
        <f>CZ41+DA41</f>
        <v>166</v>
      </c>
      <c r="CZ41" s="136">
        <f>výdaje!G729</f>
        <v>166</v>
      </c>
      <c r="DA41" s="136"/>
      <c r="DB41" s="149"/>
      <c r="DC41" s="149">
        <f>výdaje!G622</f>
        <v>0</v>
      </c>
      <c r="DD41" s="142"/>
    </row>
    <row r="42" spans="1:108" ht="12.75" customHeight="1" thickBot="1" thickTop="1">
      <c r="A42" s="151" t="s">
        <v>380</v>
      </c>
      <c r="B42" s="152"/>
      <c r="C42" s="838">
        <f t="shared" si="5"/>
        <v>0.7939015939015939</v>
      </c>
      <c r="D42" s="123">
        <v>14430</v>
      </c>
      <c r="E42" s="123">
        <f t="shared" si="42"/>
        <v>11456</v>
      </c>
      <c r="F42" s="863"/>
      <c r="G42" s="153">
        <f aca="true" t="shared" si="44" ref="G42:AS42">SUM(G43:G58)</f>
        <v>0</v>
      </c>
      <c r="H42" s="153">
        <f t="shared" si="44"/>
        <v>0</v>
      </c>
      <c r="I42" s="153">
        <f t="shared" si="44"/>
        <v>0</v>
      </c>
      <c r="J42" s="153">
        <f t="shared" si="44"/>
        <v>0</v>
      </c>
      <c r="K42" s="153">
        <f t="shared" si="44"/>
        <v>0</v>
      </c>
      <c r="L42" s="153">
        <f t="shared" si="44"/>
        <v>0</v>
      </c>
      <c r="M42" s="153">
        <f t="shared" si="44"/>
        <v>0</v>
      </c>
      <c r="N42" s="153">
        <f t="shared" si="44"/>
        <v>1811</v>
      </c>
      <c r="O42" s="153">
        <f t="shared" si="44"/>
        <v>119</v>
      </c>
      <c r="P42" s="153">
        <f t="shared" si="44"/>
        <v>0</v>
      </c>
      <c r="Q42" s="153">
        <f t="shared" si="44"/>
        <v>0</v>
      </c>
      <c r="R42" s="153">
        <f t="shared" si="44"/>
        <v>1692</v>
      </c>
      <c r="S42" s="153">
        <f t="shared" si="44"/>
        <v>0</v>
      </c>
      <c r="T42" s="153">
        <f t="shared" si="44"/>
        <v>0</v>
      </c>
      <c r="U42" s="153">
        <f t="shared" si="44"/>
        <v>0</v>
      </c>
      <c r="V42" s="153">
        <f t="shared" si="44"/>
        <v>0</v>
      </c>
      <c r="W42" s="153">
        <f t="shared" si="44"/>
        <v>0</v>
      </c>
      <c r="X42" s="153">
        <f t="shared" si="44"/>
        <v>0</v>
      </c>
      <c r="Y42" s="153">
        <f t="shared" si="44"/>
        <v>6556</v>
      </c>
      <c r="Z42" s="153">
        <f t="shared" si="44"/>
        <v>0</v>
      </c>
      <c r="AA42" s="153">
        <f t="shared" si="44"/>
        <v>0</v>
      </c>
      <c r="AB42" s="153">
        <f t="shared" si="44"/>
        <v>0</v>
      </c>
      <c r="AC42" s="153">
        <f t="shared" si="44"/>
        <v>0</v>
      </c>
      <c r="AD42" s="153">
        <f t="shared" si="44"/>
        <v>3571</v>
      </c>
      <c r="AE42" s="153">
        <f t="shared" si="44"/>
        <v>148</v>
      </c>
      <c r="AF42" s="153">
        <f t="shared" si="44"/>
        <v>0</v>
      </c>
      <c r="AG42" s="153">
        <f t="shared" si="44"/>
        <v>7</v>
      </c>
      <c r="AH42" s="153">
        <f t="shared" si="44"/>
        <v>0</v>
      </c>
      <c r="AI42" s="153">
        <f t="shared" si="44"/>
        <v>0</v>
      </c>
      <c r="AJ42" s="153">
        <f t="shared" si="44"/>
        <v>2830</v>
      </c>
      <c r="AK42" s="153">
        <f t="shared" si="44"/>
        <v>0</v>
      </c>
      <c r="AL42" s="153">
        <f t="shared" si="44"/>
        <v>1551</v>
      </c>
      <c r="AM42" s="153">
        <f t="shared" si="44"/>
        <v>0</v>
      </c>
      <c r="AN42" s="153">
        <f t="shared" si="44"/>
        <v>843</v>
      </c>
      <c r="AO42" s="153">
        <f t="shared" si="44"/>
        <v>0</v>
      </c>
      <c r="AP42" s="153">
        <f t="shared" si="44"/>
        <v>483</v>
      </c>
      <c r="AQ42" s="153">
        <f t="shared" si="44"/>
        <v>360</v>
      </c>
      <c r="AR42" s="153">
        <f t="shared" si="44"/>
        <v>665</v>
      </c>
      <c r="AS42" s="175">
        <f t="shared" si="44"/>
        <v>30</v>
      </c>
      <c r="AT42" s="152"/>
      <c r="AU42" s="151" t="s">
        <v>380</v>
      </c>
      <c r="AV42" s="152"/>
      <c r="AW42" s="838">
        <f t="shared" si="8"/>
        <v>0.7894698003911006</v>
      </c>
      <c r="AX42" s="123">
        <v>27103</v>
      </c>
      <c r="AY42" s="123">
        <f t="shared" si="43"/>
        <v>21397</v>
      </c>
      <c r="AZ42" s="130"/>
      <c r="BA42" s="159">
        <f aca="true" t="shared" si="45" ref="BA42:CF42">SUM(BA43:BA58)</f>
        <v>8077</v>
      </c>
      <c r="BB42" s="159">
        <f t="shared" si="45"/>
        <v>5954</v>
      </c>
      <c r="BC42" s="159">
        <f t="shared" si="45"/>
        <v>104</v>
      </c>
      <c r="BD42" s="159">
        <f t="shared" si="45"/>
        <v>0</v>
      </c>
      <c r="BE42" s="159">
        <f t="shared" si="45"/>
        <v>1484</v>
      </c>
      <c r="BF42" s="159">
        <f t="shared" si="45"/>
        <v>535</v>
      </c>
      <c r="BG42" s="159">
        <f t="shared" si="45"/>
        <v>0</v>
      </c>
      <c r="BH42" s="159">
        <f t="shared" si="45"/>
        <v>0</v>
      </c>
      <c r="BI42" s="159">
        <f t="shared" si="45"/>
        <v>1266</v>
      </c>
      <c r="BJ42" s="159">
        <f t="shared" si="45"/>
        <v>44</v>
      </c>
      <c r="BK42" s="159">
        <f t="shared" si="45"/>
        <v>0</v>
      </c>
      <c r="BL42" s="159">
        <f t="shared" si="45"/>
        <v>70</v>
      </c>
      <c r="BM42" s="159">
        <f t="shared" si="45"/>
        <v>0</v>
      </c>
      <c r="BN42" s="159">
        <f t="shared" si="45"/>
        <v>1152</v>
      </c>
      <c r="BO42" s="155">
        <f t="shared" si="45"/>
        <v>80</v>
      </c>
      <c r="BP42" s="153">
        <f t="shared" si="45"/>
        <v>3098</v>
      </c>
      <c r="BQ42" s="159">
        <f t="shared" si="45"/>
        <v>773</v>
      </c>
      <c r="BR42" s="159">
        <f t="shared" si="45"/>
        <v>181</v>
      </c>
      <c r="BS42" s="159">
        <f t="shared" si="45"/>
        <v>956</v>
      </c>
      <c r="BT42" s="159">
        <f t="shared" si="45"/>
        <v>0</v>
      </c>
      <c r="BU42" s="159">
        <f t="shared" si="45"/>
        <v>484</v>
      </c>
      <c r="BV42" s="159">
        <f t="shared" si="45"/>
        <v>704</v>
      </c>
      <c r="BW42" s="159">
        <f t="shared" si="45"/>
        <v>3478</v>
      </c>
      <c r="BX42" s="159">
        <f t="shared" si="45"/>
        <v>1</v>
      </c>
      <c r="BY42" s="159">
        <f t="shared" si="45"/>
        <v>60</v>
      </c>
      <c r="BZ42" s="159">
        <f t="shared" si="45"/>
        <v>5</v>
      </c>
      <c r="CA42" s="159">
        <f t="shared" si="45"/>
        <v>0</v>
      </c>
      <c r="CB42" s="159">
        <f t="shared" si="45"/>
        <v>8</v>
      </c>
      <c r="CC42" s="159">
        <f t="shared" si="45"/>
        <v>11</v>
      </c>
      <c r="CD42" s="159">
        <f t="shared" si="45"/>
        <v>3393</v>
      </c>
      <c r="CE42" s="159">
        <f t="shared" si="45"/>
        <v>74</v>
      </c>
      <c r="CF42" s="159">
        <f t="shared" si="45"/>
        <v>50</v>
      </c>
      <c r="CG42" s="159">
        <f aca="true" t="shared" si="46" ref="CG42:DD42">SUM(CG43:CG58)</f>
        <v>0</v>
      </c>
      <c r="CH42" s="159">
        <f t="shared" si="46"/>
        <v>4</v>
      </c>
      <c r="CI42" s="159">
        <f t="shared" si="46"/>
        <v>20</v>
      </c>
      <c r="CJ42" s="159">
        <f t="shared" si="46"/>
        <v>0</v>
      </c>
      <c r="CK42" s="159">
        <f t="shared" si="46"/>
        <v>0</v>
      </c>
      <c r="CL42" s="159">
        <f t="shared" si="46"/>
        <v>0</v>
      </c>
      <c r="CM42" s="159">
        <f t="shared" si="46"/>
        <v>0</v>
      </c>
      <c r="CN42" s="159">
        <f t="shared" si="46"/>
        <v>0</v>
      </c>
      <c r="CO42" s="159">
        <f t="shared" si="46"/>
        <v>0</v>
      </c>
      <c r="CP42" s="159">
        <f t="shared" si="46"/>
        <v>0</v>
      </c>
      <c r="CQ42" s="159">
        <f t="shared" si="46"/>
        <v>192</v>
      </c>
      <c r="CR42" s="159">
        <f t="shared" si="46"/>
        <v>0</v>
      </c>
      <c r="CS42" s="159">
        <f t="shared" si="46"/>
        <v>24</v>
      </c>
      <c r="CT42" s="159">
        <f t="shared" si="46"/>
        <v>0</v>
      </c>
      <c r="CU42" s="159">
        <f t="shared" si="46"/>
        <v>24</v>
      </c>
      <c r="CV42" s="159">
        <f t="shared" si="46"/>
        <v>0</v>
      </c>
      <c r="CW42" s="159">
        <f t="shared" si="46"/>
        <v>5</v>
      </c>
      <c r="CX42" s="159">
        <f t="shared" si="46"/>
        <v>0</v>
      </c>
      <c r="CY42" s="159">
        <f t="shared" si="46"/>
        <v>4387</v>
      </c>
      <c r="CZ42" s="159">
        <f t="shared" si="46"/>
        <v>4387</v>
      </c>
      <c r="DA42" s="159">
        <f t="shared" si="46"/>
        <v>0</v>
      </c>
      <c r="DB42" s="159">
        <f t="shared" si="46"/>
        <v>669</v>
      </c>
      <c r="DC42" s="159">
        <f t="shared" si="46"/>
        <v>47</v>
      </c>
      <c r="DD42" s="159">
        <f t="shared" si="46"/>
        <v>0</v>
      </c>
    </row>
    <row r="43" spans="1:125" ht="12.75" customHeight="1" thickBot="1" thickTop="1">
      <c r="A43" s="176"/>
      <c r="B43" s="177" t="s">
        <v>381</v>
      </c>
      <c r="C43" s="839">
        <f t="shared" si="5"/>
        <v>1</v>
      </c>
      <c r="D43" s="178">
        <v>266</v>
      </c>
      <c r="E43" s="178">
        <f t="shared" si="42"/>
        <v>266</v>
      </c>
      <c r="F43" s="866"/>
      <c r="G43" s="179">
        <f aca="true" t="shared" si="47" ref="G43:G58">SUM(H43:M43)</f>
        <v>0</v>
      </c>
      <c r="H43" s="180"/>
      <c r="I43" s="181"/>
      <c r="J43" s="181"/>
      <c r="K43" s="181"/>
      <c r="L43" s="181"/>
      <c r="M43" s="182"/>
      <c r="N43" s="179">
        <f aca="true" t="shared" si="48" ref="N43:N58">SUM(O43:X43)</f>
        <v>0</v>
      </c>
      <c r="O43" s="180">
        <f>příjmy!G26</f>
        <v>0</v>
      </c>
      <c r="P43" s="181"/>
      <c r="Q43" s="181"/>
      <c r="R43" s="181"/>
      <c r="S43" s="181"/>
      <c r="T43" s="181"/>
      <c r="U43" s="181"/>
      <c r="V43" s="181"/>
      <c r="W43" s="181"/>
      <c r="X43" s="182"/>
      <c r="Y43" s="179">
        <f aca="true" t="shared" si="49" ref="Y43:Y58">SUM(Z43:AK43)</f>
        <v>266</v>
      </c>
      <c r="Z43" s="180"/>
      <c r="AA43" s="646">
        <f>příjmy!G93</f>
        <v>0</v>
      </c>
      <c r="AB43" s="181"/>
      <c r="AC43" s="181"/>
      <c r="AD43" s="181"/>
      <c r="AE43" s="181"/>
      <c r="AF43" s="181"/>
      <c r="AG43" s="181"/>
      <c r="AH43" s="181"/>
      <c r="AI43" s="181"/>
      <c r="AJ43" s="181">
        <f>příjmy!G172</f>
        <v>266</v>
      </c>
      <c r="AK43" s="182"/>
      <c r="AL43" s="183"/>
      <c r="AM43" s="179"/>
      <c r="AN43" s="179">
        <f aca="true" t="shared" si="50" ref="AN43:AN58">SUM(AO43:AQ43)</f>
        <v>0</v>
      </c>
      <c r="AO43" s="180"/>
      <c r="AP43" s="181"/>
      <c r="AQ43" s="182"/>
      <c r="AR43" s="179"/>
      <c r="AS43" s="184"/>
      <c r="AT43" s="185"/>
      <c r="AU43" s="176"/>
      <c r="AV43" s="177" t="s">
        <v>381</v>
      </c>
      <c r="AW43" s="839">
        <f t="shared" si="8"/>
        <v>0.9074074074074074</v>
      </c>
      <c r="AX43" s="178">
        <v>54</v>
      </c>
      <c r="AY43" s="178">
        <f t="shared" si="43"/>
        <v>49</v>
      </c>
      <c r="AZ43" s="186"/>
      <c r="BA43" s="143">
        <f aca="true" t="shared" si="51" ref="BA43:BA58">SUM(BB43:BH43)</f>
        <v>25</v>
      </c>
      <c r="BB43" s="180"/>
      <c r="BC43" s="646">
        <f>výdaje!G37</f>
        <v>25</v>
      </c>
      <c r="BD43" s="181"/>
      <c r="BE43" s="181"/>
      <c r="BF43" s="181"/>
      <c r="BG43" s="181"/>
      <c r="BH43" s="182"/>
      <c r="BI43" s="179"/>
      <c r="BJ43" s="180"/>
      <c r="BK43" s="181"/>
      <c r="BL43" s="181"/>
      <c r="BM43" s="181"/>
      <c r="BN43" s="182">
        <f>výdaje!G195</f>
        <v>0</v>
      </c>
      <c r="BO43" s="183"/>
      <c r="BP43" s="179"/>
      <c r="BQ43" s="180"/>
      <c r="BR43" s="181"/>
      <c r="BS43" s="181"/>
      <c r="BT43" s="181"/>
      <c r="BU43" s="181"/>
      <c r="BV43" s="182"/>
      <c r="BW43" s="144">
        <f aca="true" t="shared" si="52" ref="BW43:BW58">SUM(BX43:CD43)</f>
        <v>24</v>
      </c>
      <c r="BX43" s="180"/>
      <c r="BY43" s="181"/>
      <c r="BZ43" s="181"/>
      <c r="CA43" s="181"/>
      <c r="CB43" s="181"/>
      <c r="CC43" s="646">
        <f>výdaje!G388</f>
        <v>1</v>
      </c>
      <c r="CD43" s="1042">
        <f>výdaje!G416</f>
        <v>23</v>
      </c>
      <c r="CE43" s="179"/>
      <c r="CF43" s="180"/>
      <c r="CG43" s="181"/>
      <c r="CH43" s="181"/>
      <c r="CI43" s="181"/>
      <c r="CJ43" s="182"/>
      <c r="CK43" s="179"/>
      <c r="CL43" s="180"/>
      <c r="CM43" s="182"/>
      <c r="CN43" s="179"/>
      <c r="CO43" s="180"/>
      <c r="CP43" s="182"/>
      <c r="CQ43" s="179"/>
      <c r="CR43" s="179"/>
      <c r="CS43" s="179"/>
      <c r="CT43" s="180"/>
      <c r="CU43" s="182"/>
      <c r="CV43" s="179"/>
      <c r="CW43" s="187">
        <f>výdaje!G637+výdaje!G638</f>
        <v>0</v>
      </c>
      <c r="CX43" s="179"/>
      <c r="CY43" s="179">
        <f aca="true" t="shared" si="53" ref="CY43:CY58">CZ43+DA43</f>
        <v>0</v>
      </c>
      <c r="CZ43" s="188">
        <f>výdaje!G703+výdaje!G690</f>
        <v>0</v>
      </c>
      <c r="DA43" s="189"/>
      <c r="DB43" s="183"/>
      <c r="DC43" s="183"/>
      <c r="DD43" s="183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</row>
    <row r="44" spans="1:108" ht="12.75" customHeight="1" thickBot="1" thickTop="1">
      <c r="A44" s="133"/>
      <c r="B44" s="177" t="s">
        <v>382</v>
      </c>
      <c r="C44" s="834" t="str">
        <f t="shared" si="5"/>
        <v>*</v>
      </c>
      <c r="D44" s="134">
        <v>0</v>
      </c>
      <c r="E44" s="134">
        <f t="shared" si="42"/>
        <v>0</v>
      </c>
      <c r="F44" s="864"/>
      <c r="G44" s="135">
        <f t="shared" si="47"/>
        <v>0</v>
      </c>
      <c r="H44" s="150"/>
      <c r="I44" s="136"/>
      <c r="J44" s="136"/>
      <c r="K44" s="136"/>
      <c r="L44" s="136"/>
      <c r="M44" s="145"/>
      <c r="N44" s="137">
        <f t="shared" si="48"/>
        <v>0</v>
      </c>
      <c r="O44" s="150"/>
      <c r="P44" s="136"/>
      <c r="Q44" s="136"/>
      <c r="R44" s="136"/>
      <c r="S44" s="136"/>
      <c r="T44" s="136"/>
      <c r="U44" s="136"/>
      <c r="V44" s="138"/>
      <c r="W44" s="136"/>
      <c r="X44" s="145"/>
      <c r="Y44" s="135">
        <f t="shared" si="49"/>
        <v>0</v>
      </c>
      <c r="Z44" s="150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>
        <f>příjmy!G148</f>
        <v>0</v>
      </c>
      <c r="AK44" s="145"/>
      <c r="AL44" s="190"/>
      <c r="AM44" s="140"/>
      <c r="AN44" s="137">
        <f t="shared" si="50"/>
        <v>0</v>
      </c>
      <c r="AO44" s="150"/>
      <c r="AP44" s="136"/>
      <c r="AQ44" s="145"/>
      <c r="AR44" s="191"/>
      <c r="AS44" s="142"/>
      <c r="AT44" s="7"/>
      <c r="AU44" s="133"/>
      <c r="AV44" s="8" t="s">
        <v>382</v>
      </c>
      <c r="AW44" s="834">
        <f t="shared" si="8"/>
        <v>0.89</v>
      </c>
      <c r="AX44" s="134">
        <v>300</v>
      </c>
      <c r="AY44" s="134">
        <f t="shared" si="43"/>
        <v>267</v>
      </c>
      <c r="AZ44" s="8"/>
      <c r="BA44" s="143">
        <f t="shared" si="51"/>
        <v>0</v>
      </c>
      <c r="BB44" s="150">
        <f>výdaje!G13</f>
        <v>0</v>
      </c>
      <c r="BC44" s="136"/>
      <c r="BD44" s="136"/>
      <c r="BE44" s="136">
        <f>výdaje!G70</f>
        <v>0</v>
      </c>
      <c r="BF44" s="136">
        <f>výdaje!G96</f>
        <v>0</v>
      </c>
      <c r="BG44" s="136"/>
      <c r="BH44" s="145"/>
      <c r="BI44" s="144">
        <f aca="true" t="shared" si="54" ref="BI44:BI58">SUM(BJ44:BN44)</f>
        <v>171</v>
      </c>
      <c r="BJ44" s="150">
        <f>výdaje!G121</f>
        <v>0</v>
      </c>
      <c r="BK44" s="136">
        <f>výdaje!G170</f>
        <v>0</v>
      </c>
      <c r="BL44" s="136">
        <f>výdaje!G147</f>
        <v>0</v>
      </c>
      <c r="BM44" s="136"/>
      <c r="BN44" s="145">
        <f>výdaje!G196</f>
        <v>171</v>
      </c>
      <c r="BO44" s="140"/>
      <c r="BP44" s="146">
        <f aca="true" t="shared" si="55" ref="BP44:BP58">SUM(BQ44:BV44)</f>
        <v>21</v>
      </c>
      <c r="BQ44" s="150"/>
      <c r="BR44" s="136"/>
      <c r="BS44" s="192">
        <f>výdaje!G274</f>
        <v>0</v>
      </c>
      <c r="BT44" s="136">
        <f>výdaje!G287</f>
        <v>0</v>
      </c>
      <c r="BU44" s="136">
        <f>výdaje!G300</f>
        <v>21</v>
      </c>
      <c r="BV44" s="145"/>
      <c r="BW44" s="144">
        <f t="shared" si="52"/>
        <v>28</v>
      </c>
      <c r="BX44" s="150"/>
      <c r="BY44" s="136">
        <f>výdaje!G343</f>
        <v>7</v>
      </c>
      <c r="BZ44" s="136"/>
      <c r="CA44" s="136"/>
      <c r="CB44" s="136">
        <f>výdaje!G374</f>
        <v>2</v>
      </c>
      <c r="CC44" s="136">
        <f>výdaje!G389</f>
        <v>0</v>
      </c>
      <c r="CD44" s="145">
        <f>výdaje!G417</f>
        <v>19</v>
      </c>
      <c r="CE44" s="144">
        <f aca="true" t="shared" si="56" ref="CE44:CE58">SUM(CF44:CJ44)</f>
        <v>0</v>
      </c>
      <c r="CF44" s="150">
        <f>výdaje!G458</f>
        <v>0</v>
      </c>
      <c r="CG44" s="136">
        <f>výdaje!G477</f>
        <v>0</v>
      </c>
      <c r="CH44" s="136">
        <f>výdaje!G489</f>
        <v>0</v>
      </c>
      <c r="CI44" s="136"/>
      <c r="CJ44" s="145"/>
      <c r="CK44" s="144">
        <f aca="true" t="shared" si="57" ref="CK44:CK58">SUM(CL44:CM44)</f>
        <v>0</v>
      </c>
      <c r="CL44" s="150"/>
      <c r="CM44" s="145"/>
      <c r="CN44" s="140">
        <f aca="true" t="shared" si="58" ref="CN44:CN58">SUM(CO44:CP44)</f>
        <v>0</v>
      </c>
      <c r="CO44" s="150"/>
      <c r="CP44" s="145"/>
      <c r="CQ44" s="140"/>
      <c r="CR44" s="140"/>
      <c r="CS44" s="140">
        <f aca="true" t="shared" si="59" ref="CS44:CS58">SUM(CT44:CU44)</f>
        <v>0</v>
      </c>
      <c r="CT44" s="150"/>
      <c r="CU44" s="145"/>
      <c r="CV44" s="140"/>
      <c r="CW44" s="140"/>
      <c r="CX44" s="140"/>
      <c r="CY44" s="144">
        <f t="shared" si="53"/>
        <v>0</v>
      </c>
      <c r="CZ44" s="150"/>
      <c r="DA44" s="136"/>
      <c r="DB44" s="149"/>
      <c r="DC44" s="149">
        <f>výdaje!G615</f>
        <v>47</v>
      </c>
      <c r="DD44" s="142"/>
    </row>
    <row r="45" spans="1:108" ht="12.75" customHeight="1" thickBot="1" thickTop="1">
      <c r="A45" s="133"/>
      <c r="B45" s="8" t="s">
        <v>283</v>
      </c>
      <c r="C45" s="834">
        <f t="shared" si="5"/>
        <v>0.8732956434985035</v>
      </c>
      <c r="D45" s="134">
        <v>3007</v>
      </c>
      <c r="E45" s="134">
        <f t="shared" si="42"/>
        <v>2626</v>
      </c>
      <c r="F45" s="864"/>
      <c r="G45" s="135">
        <f t="shared" si="47"/>
        <v>0</v>
      </c>
      <c r="H45" s="136"/>
      <c r="I45" s="136"/>
      <c r="J45" s="136"/>
      <c r="K45" s="136"/>
      <c r="L45" s="136"/>
      <c r="M45" s="136"/>
      <c r="N45" s="137">
        <f t="shared" si="48"/>
        <v>117</v>
      </c>
      <c r="O45" s="136">
        <f>příjmy!G27</f>
        <v>117</v>
      </c>
      <c r="P45" s="136"/>
      <c r="Q45" s="136"/>
      <c r="R45" s="136"/>
      <c r="S45" s="136"/>
      <c r="T45" s="136"/>
      <c r="U45" s="136"/>
      <c r="V45" s="138"/>
      <c r="W45" s="136"/>
      <c r="X45" s="136"/>
      <c r="Y45" s="137">
        <f t="shared" si="49"/>
        <v>2509</v>
      </c>
      <c r="Z45" s="136">
        <f>příjmy!G73</f>
        <v>0</v>
      </c>
      <c r="AA45" s="136"/>
      <c r="AB45" s="136"/>
      <c r="AC45" s="136"/>
      <c r="AD45" s="136">
        <f>příjmy!G101</f>
        <v>1945</v>
      </c>
      <c r="AE45" s="136">
        <f>příjmy!G112</f>
        <v>19</v>
      </c>
      <c r="AF45" s="136"/>
      <c r="AG45" s="136">
        <f>příjmy!G121</f>
        <v>1</v>
      </c>
      <c r="AH45" s="136"/>
      <c r="AI45" s="136">
        <f>příjmy!G134</f>
        <v>0</v>
      </c>
      <c r="AJ45" s="136">
        <f>příjmy!G173+příjmy!G149</f>
        <v>544</v>
      </c>
      <c r="AK45" s="136"/>
      <c r="AL45" s="139"/>
      <c r="AM45" s="140"/>
      <c r="AN45" s="137">
        <f t="shared" si="50"/>
        <v>0</v>
      </c>
      <c r="AO45" s="136"/>
      <c r="AP45" s="136">
        <f>příjmy!G216</f>
        <v>0</v>
      </c>
      <c r="AQ45" s="141"/>
      <c r="AR45" s="140">
        <f>příjmy!G255</f>
        <v>0</v>
      </c>
      <c r="AS45" s="142"/>
      <c r="AT45" s="7"/>
      <c r="AU45" s="133"/>
      <c r="AV45" s="8" t="s">
        <v>283</v>
      </c>
      <c r="AW45" s="834">
        <f t="shared" si="8"/>
        <v>0.7869804400977995</v>
      </c>
      <c r="AX45" s="134">
        <v>3272</v>
      </c>
      <c r="AY45" s="134">
        <f t="shared" si="43"/>
        <v>2575</v>
      </c>
      <c r="AZ45" s="8"/>
      <c r="BA45" s="143">
        <f t="shared" si="51"/>
        <v>647</v>
      </c>
      <c r="BB45" s="136">
        <f>výdaje!G14</f>
        <v>481</v>
      </c>
      <c r="BC45" s="136">
        <f>výdaje!G38+výdaje!G39</f>
        <v>0</v>
      </c>
      <c r="BD45" s="136"/>
      <c r="BE45" s="136">
        <f>výdaje!G71</f>
        <v>122</v>
      </c>
      <c r="BF45" s="136">
        <f>výdaje!G97</f>
        <v>44</v>
      </c>
      <c r="BG45" s="136"/>
      <c r="BH45" s="145"/>
      <c r="BI45" s="144">
        <f t="shared" si="54"/>
        <v>21</v>
      </c>
      <c r="BJ45" s="150">
        <f>výdaje!G122</f>
        <v>0</v>
      </c>
      <c r="BK45" s="136">
        <f>výdaje!G171</f>
        <v>0</v>
      </c>
      <c r="BL45" s="136">
        <f>výdaje!G148+výdaje!G149</f>
        <v>0</v>
      </c>
      <c r="BM45" s="136"/>
      <c r="BN45" s="145">
        <f>výdaje!G197+výdaje!G198</f>
        <v>21</v>
      </c>
      <c r="BO45" s="140"/>
      <c r="BP45" s="146">
        <f t="shared" si="55"/>
        <v>549</v>
      </c>
      <c r="BQ45" s="150">
        <f>výdaje!G240</f>
        <v>492</v>
      </c>
      <c r="BR45" s="136">
        <f>výdaje!G256</f>
        <v>0</v>
      </c>
      <c r="BS45" s="136">
        <f>výdaje!G275</f>
        <v>57</v>
      </c>
      <c r="BT45" s="136">
        <f>výdaje!G288</f>
        <v>0</v>
      </c>
      <c r="BU45" s="136">
        <f>výdaje!G301</f>
        <v>0</v>
      </c>
      <c r="BV45" s="145">
        <f>výdaje!G312</f>
        <v>0</v>
      </c>
      <c r="BW45" s="144">
        <f t="shared" si="52"/>
        <v>187</v>
      </c>
      <c r="BX45" s="150">
        <f>výdaje!G325</f>
        <v>1</v>
      </c>
      <c r="BY45" s="136">
        <f>výdaje!G344</f>
        <v>14</v>
      </c>
      <c r="BZ45" s="136">
        <f>výdaje!G360</f>
        <v>5</v>
      </c>
      <c r="CA45" s="136"/>
      <c r="CB45" s="136">
        <f>výdaje!G375</f>
        <v>0</v>
      </c>
      <c r="CC45" s="136">
        <f>výdaje!G390</f>
        <v>10</v>
      </c>
      <c r="CD45" s="145">
        <f>výdaje!G418+výdaje!G419</f>
        <v>157</v>
      </c>
      <c r="CE45" s="144">
        <f t="shared" si="56"/>
        <v>45</v>
      </c>
      <c r="CF45" s="136">
        <f>výdaje!G459</f>
        <v>45</v>
      </c>
      <c r="CG45" s="136">
        <f>výdaje!G478</f>
        <v>0</v>
      </c>
      <c r="CH45" s="136">
        <f>výdaje!G490</f>
        <v>0</v>
      </c>
      <c r="CI45" s="136"/>
      <c r="CJ45" s="136"/>
      <c r="CK45" s="144">
        <f t="shared" si="57"/>
        <v>0</v>
      </c>
      <c r="CL45" s="136">
        <f>výdaje!G564</f>
        <v>0</v>
      </c>
      <c r="CM45" s="136"/>
      <c r="CN45" s="140">
        <f t="shared" si="58"/>
        <v>0</v>
      </c>
      <c r="CO45" s="150"/>
      <c r="CP45" s="145">
        <f>výdaje!G528</f>
        <v>0</v>
      </c>
      <c r="CQ45" s="140"/>
      <c r="CR45" s="140"/>
      <c r="CS45" s="140">
        <f t="shared" si="59"/>
        <v>0</v>
      </c>
      <c r="CT45" s="150"/>
      <c r="CU45" s="145">
        <f>výdaje!G580+výdaje!G589</f>
        <v>0</v>
      </c>
      <c r="CV45" s="140"/>
      <c r="CW45" s="140">
        <f>výdaje!G660</f>
        <v>5</v>
      </c>
      <c r="CX45" s="140"/>
      <c r="CY45" s="144">
        <f t="shared" si="53"/>
        <v>1121</v>
      </c>
      <c r="CZ45" s="136">
        <f>výdaje!G711</f>
        <v>1121</v>
      </c>
      <c r="DA45" s="136"/>
      <c r="DB45" s="149"/>
      <c r="DC45" s="149">
        <f>výdaje!G616</f>
        <v>0</v>
      </c>
      <c r="DD45" s="142"/>
    </row>
    <row r="46" spans="1:108" ht="12" customHeight="1" thickBot="1" thickTop="1">
      <c r="A46" s="133"/>
      <c r="B46" s="8" t="s">
        <v>383</v>
      </c>
      <c r="C46" s="834">
        <f t="shared" si="5"/>
        <v>1.021515434985968</v>
      </c>
      <c r="D46" s="134">
        <v>1069</v>
      </c>
      <c r="E46" s="134">
        <f t="shared" si="42"/>
        <v>1092</v>
      </c>
      <c r="F46" s="864"/>
      <c r="G46" s="135">
        <f t="shared" si="47"/>
        <v>0</v>
      </c>
      <c r="H46" s="150"/>
      <c r="I46" s="136"/>
      <c r="J46" s="136"/>
      <c r="K46" s="136"/>
      <c r="L46" s="136"/>
      <c r="M46" s="145"/>
      <c r="N46" s="137">
        <f t="shared" si="48"/>
        <v>0</v>
      </c>
      <c r="O46" s="150">
        <f>příjmy!G28</f>
        <v>0</v>
      </c>
      <c r="P46" s="136"/>
      <c r="Q46" s="136"/>
      <c r="R46" s="136"/>
      <c r="S46" s="193"/>
      <c r="T46" s="136"/>
      <c r="U46" s="136"/>
      <c r="V46" s="138"/>
      <c r="W46" s="136"/>
      <c r="X46" s="136"/>
      <c r="Y46" s="137">
        <f t="shared" si="49"/>
        <v>1092</v>
      </c>
      <c r="Z46" s="150">
        <f>příjmy!G74</f>
        <v>0</v>
      </c>
      <c r="AA46" s="136"/>
      <c r="AB46" s="136"/>
      <c r="AC46" s="136"/>
      <c r="AD46" s="136">
        <f>příjmy!G102</f>
        <v>598</v>
      </c>
      <c r="AE46" s="136"/>
      <c r="AF46" s="136"/>
      <c r="AG46" s="136">
        <f>příjmy!G122</f>
        <v>0</v>
      </c>
      <c r="AH46" s="136"/>
      <c r="AI46" s="136"/>
      <c r="AJ46" s="136">
        <f>příjmy!G150</f>
        <v>494</v>
      </c>
      <c r="AK46" s="136"/>
      <c r="AL46" s="139"/>
      <c r="AM46" s="140"/>
      <c r="AN46" s="137">
        <f t="shared" si="50"/>
        <v>0</v>
      </c>
      <c r="AO46" s="150"/>
      <c r="AP46" s="136"/>
      <c r="AQ46" s="194"/>
      <c r="AR46" s="140">
        <f>příjmy!G256</f>
        <v>0</v>
      </c>
      <c r="AS46" s="142"/>
      <c r="AT46" s="7"/>
      <c r="AU46" s="133"/>
      <c r="AV46" s="8" t="s">
        <v>383</v>
      </c>
      <c r="AW46" s="834">
        <f t="shared" si="8"/>
        <v>0.6760869565217391</v>
      </c>
      <c r="AX46" s="134">
        <v>920</v>
      </c>
      <c r="AY46" s="134">
        <f t="shared" si="43"/>
        <v>622</v>
      </c>
      <c r="AZ46" s="8"/>
      <c r="BA46" s="143">
        <f t="shared" si="51"/>
        <v>0</v>
      </c>
      <c r="BB46" s="150"/>
      <c r="BC46" s="136"/>
      <c r="BD46" s="136"/>
      <c r="BE46" s="136"/>
      <c r="BF46" s="136"/>
      <c r="BG46" s="136"/>
      <c r="BH46" s="145"/>
      <c r="BI46" s="144">
        <f t="shared" si="54"/>
        <v>23</v>
      </c>
      <c r="BJ46" s="150"/>
      <c r="BK46" s="136"/>
      <c r="BL46" s="136"/>
      <c r="BM46" s="136"/>
      <c r="BN46" s="145">
        <f>výdaje!G199</f>
        <v>23</v>
      </c>
      <c r="BO46" s="140">
        <f>výdaje!G223</f>
        <v>80</v>
      </c>
      <c r="BP46" s="146">
        <f t="shared" si="55"/>
        <v>500</v>
      </c>
      <c r="BQ46" s="150">
        <f>výdaje!G241</f>
        <v>113</v>
      </c>
      <c r="BR46" s="136">
        <f>výdaje!G257</f>
        <v>0</v>
      </c>
      <c r="BS46" s="136">
        <f>výdaje!G276</f>
        <v>35</v>
      </c>
      <c r="BT46" s="136"/>
      <c r="BU46" s="136"/>
      <c r="BV46" s="145">
        <f>výdaje!G313</f>
        <v>352</v>
      </c>
      <c r="BW46" s="144">
        <f t="shared" si="52"/>
        <v>18</v>
      </c>
      <c r="BX46" s="150">
        <f>výdaje!G326</f>
        <v>0</v>
      </c>
      <c r="BY46" s="136"/>
      <c r="BZ46" s="136"/>
      <c r="CA46" s="136"/>
      <c r="CB46" s="136"/>
      <c r="CC46" s="136"/>
      <c r="CD46" s="145">
        <f>výdaje!G420</f>
        <v>18</v>
      </c>
      <c r="CE46" s="144">
        <f t="shared" si="56"/>
        <v>1</v>
      </c>
      <c r="CF46" s="150">
        <f>výdaje!G461</f>
        <v>1</v>
      </c>
      <c r="CG46" s="136"/>
      <c r="CH46" s="136"/>
      <c r="CI46" s="136"/>
      <c r="CJ46" s="145"/>
      <c r="CK46" s="144">
        <f t="shared" si="57"/>
        <v>0</v>
      </c>
      <c r="CL46" s="150"/>
      <c r="CM46" s="145"/>
      <c r="CN46" s="140">
        <f t="shared" si="58"/>
        <v>0</v>
      </c>
      <c r="CO46" s="150"/>
      <c r="CP46" s="145"/>
      <c r="CQ46" s="140"/>
      <c r="CR46" s="140"/>
      <c r="CS46" s="140">
        <f t="shared" si="59"/>
        <v>0</v>
      </c>
      <c r="CT46" s="150"/>
      <c r="CU46" s="145"/>
      <c r="CV46" s="140"/>
      <c r="CW46" s="140"/>
      <c r="CX46" s="140"/>
      <c r="CY46" s="144">
        <f t="shared" si="53"/>
        <v>0</v>
      </c>
      <c r="CZ46" s="150"/>
      <c r="DA46" s="136"/>
      <c r="DB46" s="149"/>
      <c r="DC46" s="149"/>
      <c r="DD46" s="142"/>
    </row>
    <row r="47" spans="1:108" ht="12" customHeight="1" thickBot="1" thickTop="1">
      <c r="A47" s="133"/>
      <c r="B47" s="8" t="s">
        <v>384</v>
      </c>
      <c r="C47" s="834">
        <f t="shared" si="5"/>
        <v>0.8732203389830508</v>
      </c>
      <c r="D47" s="134">
        <v>1475</v>
      </c>
      <c r="E47" s="134">
        <f t="shared" si="42"/>
        <v>1288</v>
      </c>
      <c r="F47" s="864"/>
      <c r="G47" s="135">
        <f t="shared" si="47"/>
        <v>0</v>
      </c>
      <c r="H47" s="150"/>
      <c r="I47" s="136"/>
      <c r="J47" s="136"/>
      <c r="K47" s="136"/>
      <c r="L47" s="136"/>
      <c r="M47" s="145"/>
      <c r="N47" s="137">
        <f t="shared" si="48"/>
        <v>0</v>
      </c>
      <c r="O47" s="150">
        <f>příjmy!G29</f>
        <v>0</v>
      </c>
      <c r="P47" s="136"/>
      <c r="Q47" s="136"/>
      <c r="R47" s="136"/>
      <c r="S47" s="193"/>
      <c r="T47" s="136"/>
      <c r="U47" s="136"/>
      <c r="V47" s="138"/>
      <c r="W47" s="136"/>
      <c r="X47" s="136"/>
      <c r="Y47" s="137">
        <f t="shared" si="49"/>
        <v>805</v>
      </c>
      <c r="Z47" s="150">
        <f>příjmy!G75</f>
        <v>0</v>
      </c>
      <c r="AA47" s="136"/>
      <c r="AB47" s="136"/>
      <c r="AC47" s="136"/>
      <c r="AD47" s="136">
        <f>příjmy!G103</f>
        <v>191</v>
      </c>
      <c r="AE47" s="136">
        <f>příjmy!G113</f>
        <v>129</v>
      </c>
      <c r="AF47" s="136"/>
      <c r="AG47" s="136">
        <f>příjmy!G123</f>
        <v>0</v>
      </c>
      <c r="AH47" s="136"/>
      <c r="AI47" s="136"/>
      <c r="AJ47" s="136">
        <f>příjmy!G174+příjmy!G151</f>
        <v>485</v>
      </c>
      <c r="AK47" s="136"/>
      <c r="AL47" s="139"/>
      <c r="AM47" s="140"/>
      <c r="AN47" s="137">
        <f t="shared" si="50"/>
        <v>483</v>
      </c>
      <c r="AO47" s="150"/>
      <c r="AP47" s="136">
        <f>příjmy!G215</f>
        <v>483</v>
      </c>
      <c r="AQ47" s="194"/>
      <c r="AR47" s="140"/>
      <c r="AS47" s="142"/>
      <c r="AT47" s="7"/>
      <c r="AU47" s="133"/>
      <c r="AV47" s="8" t="s">
        <v>384</v>
      </c>
      <c r="AW47" s="834">
        <f t="shared" si="8"/>
        <v>0.7634730538922155</v>
      </c>
      <c r="AX47" s="134">
        <v>668</v>
      </c>
      <c r="AY47" s="134">
        <f t="shared" si="43"/>
        <v>510</v>
      </c>
      <c r="AZ47" s="8"/>
      <c r="BA47" s="143">
        <f t="shared" si="51"/>
        <v>0</v>
      </c>
      <c r="BB47" s="150"/>
      <c r="BC47" s="136">
        <f>výdaje!G40</f>
        <v>0</v>
      </c>
      <c r="BD47" s="136"/>
      <c r="BE47" s="136">
        <f>výdaje!G72</f>
        <v>0</v>
      </c>
      <c r="BF47" s="136">
        <f>výdaje!G98</f>
        <v>0</v>
      </c>
      <c r="BG47" s="136"/>
      <c r="BH47" s="145"/>
      <c r="BI47" s="144">
        <f t="shared" si="54"/>
        <v>12</v>
      </c>
      <c r="BJ47" s="136"/>
      <c r="BK47" s="136"/>
      <c r="BL47" s="136"/>
      <c r="BM47" s="136"/>
      <c r="BN47" s="145">
        <f>výdaje!G200</f>
        <v>12</v>
      </c>
      <c r="BO47" s="140"/>
      <c r="BP47" s="146">
        <f t="shared" si="55"/>
        <v>486</v>
      </c>
      <c r="BQ47" s="150">
        <f>výdaje!G242</f>
        <v>120</v>
      </c>
      <c r="BR47" s="136">
        <f>výdaje!G258</f>
        <v>0</v>
      </c>
      <c r="BS47" s="136">
        <f>výdaje!G277</f>
        <v>14</v>
      </c>
      <c r="BT47" s="136"/>
      <c r="BU47" s="136"/>
      <c r="BV47" s="145">
        <f>výdaje!G314</f>
        <v>352</v>
      </c>
      <c r="BW47" s="144">
        <f t="shared" si="52"/>
        <v>11</v>
      </c>
      <c r="BX47" s="150">
        <f>výdaje!G327</f>
        <v>0</v>
      </c>
      <c r="BY47" s="136"/>
      <c r="BZ47" s="136"/>
      <c r="CA47" s="136"/>
      <c r="CB47" s="136"/>
      <c r="CC47" s="136"/>
      <c r="CD47" s="145">
        <f>výdaje!G421</f>
        <v>11</v>
      </c>
      <c r="CE47" s="144">
        <f t="shared" si="56"/>
        <v>1</v>
      </c>
      <c r="CF47" s="150">
        <f>výdaje!G462</f>
        <v>1</v>
      </c>
      <c r="CG47" s="136"/>
      <c r="CH47" s="136"/>
      <c r="CI47" s="136"/>
      <c r="CJ47" s="145"/>
      <c r="CK47" s="144">
        <f t="shared" si="57"/>
        <v>0</v>
      </c>
      <c r="CL47" s="150"/>
      <c r="CM47" s="145"/>
      <c r="CN47" s="140">
        <f t="shared" si="58"/>
        <v>0</v>
      </c>
      <c r="CO47" s="150"/>
      <c r="CP47" s="145"/>
      <c r="CQ47" s="140"/>
      <c r="CR47" s="140"/>
      <c r="CS47" s="140">
        <f t="shared" si="59"/>
        <v>0</v>
      </c>
      <c r="CT47" s="150"/>
      <c r="CU47" s="145"/>
      <c r="CV47" s="140"/>
      <c r="CW47" s="140">
        <f>výdaje!G667</f>
        <v>0</v>
      </c>
      <c r="CX47" s="140"/>
      <c r="CY47" s="144">
        <f t="shared" si="53"/>
        <v>0</v>
      </c>
      <c r="CZ47" s="150"/>
      <c r="DA47" s="136"/>
      <c r="DB47" s="149"/>
      <c r="DC47" s="149"/>
      <c r="DD47" s="142"/>
    </row>
    <row r="48" spans="1:108" ht="12" customHeight="1" thickBot="1" thickTop="1">
      <c r="A48" s="133"/>
      <c r="B48" s="8" t="s">
        <v>385</v>
      </c>
      <c r="C48" s="834" t="str">
        <f t="shared" si="5"/>
        <v>*</v>
      </c>
      <c r="D48" s="134">
        <v>0</v>
      </c>
      <c r="E48" s="134">
        <f t="shared" si="42"/>
        <v>394</v>
      </c>
      <c r="F48" s="864"/>
      <c r="G48" s="135">
        <f t="shared" si="47"/>
        <v>0</v>
      </c>
      <c r="H48" s="150"/>
      <c r="I48" s="136"/>
      <c r="J48" s="136"/>
      <c r="K48" s="136"/>
      <c r="L48" s="136"/>
      <c r="M48" s="145"/>
      <c r="N48" s="137">
        <f t="shared" si="48"/>
        <v>0</v>
      </c>
      <c r="O48" s="136">
        <f>příjmy!G30</f>
        <v>0</v>
      </c>
      <c r="P48" s="136"/>
      <c r="Q48" s="136"/>
      <c r="R48" s="136"/>
      <c r="S48" s="193"/>
      <c r="T48" s="136"/>
      <c r="U48" s="136"/>
      <c r="V48" s="138"/>
      <c r="W48" s="136"/>
      <c r="X48" s="136"/>
      <c r="Y48" s="137">
        <f t="shared" si="49"/>
        <v>34</v>
      </c>
      <c r="Z48" s="136">
        <f>příjmy!G76</f>
        <v>0</v>
      </c>
      <c r="AA48" s="136"/>
      <c r="AB48" s="136"/>
      <c r="AC48" s="136"/>
      <c r="AD48" s="136"/>
      <c r="AE48" s="136"/>
      <c r="AF48" s="136"/>
      <c r="AG48" s="136"/>
      <c r="AH48" s="136">
        <f>příjmy!G131</f>
        <v>0</v>
      </c>
      <c r="AI48" s="136"/>
      <c r="AJ48" s="136">
        <f>příjmy!G153</f>
        <v>34</v>
      </c>
      <c r="AK48" s="136"/>
      <c r="AL48" s="139"/>
      <c r="AM48" s="140"/>
      <c r="AN48" s="137">
        <f t="shared" si="50"/>
        <v>360</v>
      </c>
      <c r="AO48" s="136"/>
      <c r="AP48" s="136"/>
      <c r="AQ48" s="141">
        <f>příjmy!G219</f>
        <v>360</v>
      </c>
      <c r="AR48" s="140"/>
      <c r="AS48" s="142"/>
      <c r="AT48" s="7"/>
      <c r="AU48" s="133"/>
      <c r="AV48" s="8" t="s">
        <v>385</v>
      </c>
      <c r="AW48" s="834">
        <f t="shared" si="8"/>
        <v>0.9215476190476191</v>
      </c>
      <c r="AX48" s="134">
        <v>8400</v>
      </c>
      <c r="AY48" s="134">
        <f t="shared" si="43"/>
        <v>7741</v>
      </c>
      <c r="AZ48" s="8"/>
      <c r="BA48" s="143">
        <f t="shared" si="51"/>
        <v>4697</v>
      </c>
      <c r="BB48" s="136">
        <f>výdaje!G15</f>
        <v>3489</v>
      </c>
      <c r="BC48" s="136">
        <f>výdaje!G41</f>
        <v>0</v>
      </c>
      <c r="BD48" s="136">
        <f>výdaje!G57</f>
        <v>0</v>
      </c>
      <c r="BE48" s="136">
        <f>výdaje!G73</f>
        <v>888</v>
      </c>
      <c r="BF48" s="136">
        <f>výdaje!G99</f>
        <v>320</v>
      </c>
      <c r="BG48" s="136"/>
      <c r="BH48" s="145"/>
      <c r="BI48" s="144">
        <f t="shared" si="54"/>
        <v>509</v>
      </c>
      <c r="BJ48" s="136">
        <f>výdaje!G127</f>
        <v>43</v>
      </c>
      <c r="BK48" s="136">
        <f>výdaje!G172</f>
        <v>0</v>
      </c>
      <c r="BL48" s="136">
        <f>výdaje!G150</f>
        <v>12</v>
      </c>
      <c r="BM48" s="136"/>
      <c r="BN48" s="145">
        <f>výdaje!G201</f>
        <v>454</v>
      </c>
      <c r="BO48" s="140"/>
      <c r="BP48" s="146">
        <f t="shared" si="55"/>
        <v>527</v>
      </c>
      <c r="BQ48" s="136">
        <f>výdaje!G243</f>
        <v>48</v>
      </c>
      <c r="BR48" s="136">
        <f>výdaje!G259</f>
        <v>181</v>
      </c>
      <c r="BS48" s="136">
        <f>výdaje!G278</f>
        <v>59</v>
      </c>
      <c r="BT48" s="136"/>
      <c r="BU48" s="136">
        <f>výdaje!G302</f>
        <v>239</v>
      </c>
      <c r="BV48" s="136"/>
      <c r="BW48" s="144">
        <f t="shared" si="52"/>
        <v>274</v>
      </c>
      <c r="BX48" s="136">
        <f>výdaje!G328</f>
        <v>0</v>
      </c>
      <c r="BY48" s="136">
        <f>výdaje!G345</f>
        <v>37</v>
      </c>
      <c r="BZ48" s="136">
        <f>výdaje!G361</f>
        <v>0</v>
      </c>
      <c r="CA48" s="136"/>
      <c r="CB48" s="136">
        <f>výdaje!G376</f>
        <v>6</v>
      </c>
      <c r="CC48" s="136">
        <f>výdaje!G391</f>
        <v>0</v>
      </c>
      <c r="CD48" s="136">
        <f>výdaje!G422</f>
        <v>231</v>
      </c>
      <c r="CE48" s="144">
        <f t="shared" si="56"/>
        <v>4</v>
      </c>
      <c r="CF48" s="136">
        <f>výdaje!G463</f>
        <v>3</v>
      </c>
      <c r="CG48" s="136">
        <f>výdaje!G479</f>
        <v>0</v>
      </c>
      <c r="CH48" s="136">
        <f>výdaje!G491</f>
        <v>1</v>
      </c>
      <c r="CI48" s="136">
        <f>výdaje!G513</f>
        <v>0</v>
      </c>
      <c r="CJ48" s="136">
        <f>výdaje!G520</f>
        <v>0</v>
      </c>
      <c r="CK48" s="144">
        <f t="shared" si="57"/>
        <v>0</v>
      </c>
      <c r="CL48" s="136">
        <f>výdaje!G565</f>
        <v>0</v>
      </c>
      <c r="CM48" s="136"/>
      <c r="CN48" s="140">
        <f t="shared" si="58"/>
        <v>0</v>
      </c>
      <c r="CO48" s="150"/>
      <c r="CP48" s="145"/>
      <c r="CQ48" s="140"/>
      <c r="CR48" s="140"/>
      <c r="CS48" s="140">
        <f t="shared" si="59"/>
        <v>0</v>
      </c>
      <c r="CT48" s="150"/>
      <c r="CU48" s="145">
        <f>výdaje!G581</f>
        <v>0</v>
      </c>
      <c r="CV48" s="140"/>
      <c r="CW48" s="140"/>
      <c r="CX48" s="140"/>
      <c r="CY48" s="144">
        <f t="shared" si="53"/>
        <v>1730</v>
      </c>
      <c r="CZ48" s="136">
        <f>výdaje!G708+výdaje!G709</f>
        <v>1730</v>
      </c>
      <c r="DA48" s="136"/>
      <c r="DB48" s="149"/>
      <c r="DC48" s="149">
        <f>výdaje!G617</f>
        <v>0</v>
      </c>
      <c r="DD48" s="142"/>
    </row>
    <row r="49" spans="1:108" ht="12" customHeight="1" thickBot="1" thickTop="1">
      <c r="A49" s="133"/>
      <c r="B49" s="8" t="s">
        <v>386</v>
      </c>
      <c r="C49" s="834">
        <f t="shared" si="5"/>
        <v>1.0746485700436257</v>
      </c>
      <c r="D49" s="134">
        <v>2063</v>
      </c>
      <c r="E49" s="134">
        <f t="shared" si="42"/>
        <v>2217</v>
      </c>
      <c r="F49" s="864"/>
      <c r="G49" s="135">
        <f t="shared" si="47"/>
        <v>0</v>
      </c>
      <c r="H49" s="150"/>
      <c r="I49" s="136"/>
      <c r="J49" s="136"/>
      <c r="K49" s="136"/>
      <c r="L49" s="136"/>
      <c r="M49" s="145"/>
      <c r="N49" s="137">
        <f t="shared" si="48"/>
        <v>1694</v>
      </c>
      <c r="O49" s="136">
        <f>příjmy!G31</f>
        <v>2</v>
      </c>
      <c r="P49" s="136"/>
      <c r="Q49" s="136"/>
      <c r="R49" s="136">
        <f>příjmy!G43</f>
        <v>1692</v>
      </c>
      <c r="S49" s="193"/>
      <c r="T49" s="136"/>
      <c r="U49" s="136"/>
      <c r="V49" s="138"/>
      <c r="W49" s="136"/>
      <c r="X49" s="136"/>
      <c r="Y49" s="137">
        <f t="shared" si="49"/>
        <v>523</v>
      </c>
      <c r="Z49" s="136">
        <f>příjmy!G77</f>
        <v>0</v>
      </c>
      <c r="AA49" s="136"/>
      <c r="AB49" s="136"/>
      <c r="AC49" s="136"/>
      <c r="AD49" s="136"/>
      <c r="AE49" s="136"/>
      <c r="AF49" s="136"/>
      <c r="AG49" s="136">
        <f>příjmy!G124</f>
        <v>6</v>
      </c>
      <c r="AH49" s="136"/>
      <c r="AI49" s="136"/>
      <c r="AJ49" s="136">
        <f>příjmy!G154+příjmy!G175</f>
        <v>517</v>
      </c>
      <c r="AK49" s="136"/>
      <c r="AL49" s="139"/>
      <c r="AM49" s="140"/>
      <c r="AN49" s="137">
        <f t="shared" si="50"/>
        <v>0</v>
      </c>
      <c r="AO49" s="136"/>
      <c r="AP49" s="136"/>
      <c r="AQ49" s="141"/>
      <c r="AR49" s="140"/>
      <c r="AS49" s="142"/>
      <c r="AT49" s="7"/>
      <c r="AU49" s="133"/>
      <c r="AV49" s="8" t="s">
        <v>386</v>
      </c>
      <c r="AW49" s="834">
        <f t="shared" si="8"/>
        <v>0.8983101096946339</v>
      </c>
      <c r="AX49" s="134">
        <v>3373</v>
      </c>
      <c r="AY49" s="134">
        <f t="shared" si="43"/>
        <v>3030</v>
      </c>
      <c r="AZ49" s="8"/>
      <c r="BA49" s="143">
        <f t="shared" si="51"/>
        <v>0</v>
      </c>
      <c r="BB49" s="136"/>
      <c r="BC49" s="136"/>
      <c r="BD49" s="136"/>
      <c r="BE49" s="136"/>
      <c r="BF49" s="136"/>
      <c r="BG49" s="136"/>
      <c r="BH49" s="145"/>
      <c r="BI49" s="144">
        <f t="shared" si="54"/>
        <v>42</v>
      </c>
      <c r="BJ49" s="136">
        <f>výdaje!G128</f>
        <v>0</v>
      </c>
      <c r="BK49" s="136">
        <f>výdaje!G173</f>
        <v>0</v>
      </c>
      <c r="BL49" s="136">
        <f>výdaje!G145</f>
        <v>39</v>
      </c>
      <c r="BM49" s="136"/>
      <c r="BN49" s="145">
        <f>výdaje!G202</f>
        <v>3</v>
      </c>
      <c r="BO49" s="140"/>
      <c r="BP49" s="146">
        <f t="shared" si="55"/>
        <v>110</v>
      </c>
      <c r="BQ49" s="136"/>
      <c r="BR49" s="136"/>
      <c r="BS49" s="136"/>
      <c r="BT49" s="136"/>
      <c r="BU49" s="136">
        <f>výdaje!G303</f>
        <v>110</v>
      </c>
      <c r="BV49" s="136"/>
      <c r="BW49" s="144">
        <f t="shared" si="52"/>
        <v>2860</v>
      </c>
      <c r="BX49" s="136">
        <f>výdaje!G329</f>
        <v>0</v>
      </c>
      <c r="BY49" s="136"/>
      <c r="BZ49" s="136">
        <f>výdaje!G362</f>
        <v>0</v>
      </c>
      <c r="CA49" s="136"/>
      <c r="CB49" s="136"/>
      <c r="CC49" s="136"/>
      <c r="CD49" s="136">
        <f>výdaje!G423</f>
        <v>2860</v>
      </c>
      <c r="CE49" s="144">
        <f t="shared" si="56"/>
        <v>0</v>
      </c>
      <c r="CF49" s="136"/>
      <c r="CG49" s="136"/>
      <c r="CH49" s="136"/>
      <c r="CI49" s="136"/>
      <c r="CJ49" s="136"/>
      <c r="CK49" s="144">
        <f t="shared" si="57"/>
        <v>0</v>
      </c>
      <c r="CL49" s="136"/>
      <c r="CM49" s="136"/>
      <c r="CN49" s="140">
        <f t="shared" si="58"/>
        <v>0</v>
      </c>
      <c r="CO49" s="150"/>
      <c r="CP49" s="145"/>
      <c r="CQ49" s="140"/>
      <c r="CR49" s="140"/>
      <c r="CS49" s="140">
        <f t="shared" si="59"/>
        <v>18</v>
      </c>
      <c r="CT49" s="150"/>
      <c r="CU49" s="145">
        <f>výdaje!G582</f>
        <v>18</v>
      </c>
      <c r="CV49" s="140"/>
      <c r="CW49" s="140"/>
      <c r="CX49" s="140"/>
      <c r="CY49" s="144">
        <f t="shared" si="53"/>
        <v>0</v>
      </c>
      <c r="CZ49" s="136"/>
      <c r="DA49" s="136"/>
      <c r="DB49" s="149"/>
      <c r="DC49" s="149"/>
      <c r="DD49" s="142"/>
    </row>
    <row r="50" spans="1:108" ht="12" customHeight="1" thickBot="1" thickTop="1">
      <c r="A50" s="133"/>
      <c r="B50" s="8" t="s">
        <v>387</v>
      </c>
      <c r="C50" s="834" t="str">
        <f t="shared" si="5"/>
        <v>*</v>
      </c>
      <c r="D50" s="134">
        <v>0</v>
      </c>
      <c r="E50" s="134">
        <f t="shared" si="42"/>
        <v>0</v>
      </c>
      <c r="F50" s="864"/>
      <c r="G50" s="135">
        <f t="shared" si="47"/>
        <v>0</v>
      </c>
      <c r="H50" s="150"/>
      <c r="I50" s="136"/>
      <c r="J50" s="136"/>
      <c r="K50" s="136"/>
      <c r="L50" s="136"/>
      <c r="M50" s="145"/>
      <c r="N50" s="137">
        <f t="shared" si="48"/>
        <v>0</v>
      </c>
      <c r="O50" s="136"/>
      <c r="P50" s="136"/>
      <c r="Q50" s="136"/>
      <c r="R50" s="136"/>
      <c r="S50" s="193"/>
      <c r="T50" s="136"/>
      <c r="U50" s="136"/>
      <c r="V50" s="138"/>
      <c r="W50" s="136"/>
      <c r="X50" s="136"/>
      <c r="Y50" s="137">
        <f t="shared" si="49"/>
        <v>0</v>
      </c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9"/>
      <c r="AM50" s="140"/>
      <c r="AN50" s="137">
        <f t="shared" si="50"/>
        <v>0</v>
      </c>
      <c r="AO50" s="136"/>
      <c r="AP50" s="136"/>
      <c r="AQ50" s="141"/>
      <c r="AR50" s="140"/>
      <c r="AS50" s="142"/>
      <c r="AT50" s="7"/>
      <c r="AU50" s="133"/>
      <c r="AV50" s="8" t="s">
        <v>387</v>
      </c>
      <c r="AW50" s="834">
        <f t="shared" si="8"/>
        <v>0.9311043566362716</v>
      </c>
      <c r="AX50" s="134">
        <v>987</v>
      </c>
      <c r="AY50" s="134">
        <f t="shared" si="43"/>
        <v>919</v>
      </c>
      <c r="AZ50" s="8"/>
      <c r="BA50" s="143">
        <f t="shared" si="51"/>
        <v>0</v>
      </c>
      <c r="BB50" s="136"/>
      <c r="BC50" s="136">
        <f>výdaje!G42</f>
        <v>0</v>
      </c>
      <c r="BD50" s="136"/>
      <c r="BE50" s="136">
        <f>výdaje!G74</f>
        <v>0</v>
      </c>
      <c r="BF50" s="136">
        <f>výdaje!G100</f>
        <v>0</v>
      </c>
      <c r="BG50" s="136"/>
      <c r="BH50" s="145"/>
      <c r="BI50" s="144">
        <f t="shared" si="54"/>
        <v>158</v>
      </c>
      <c r="BJ50" s="136"/>
      <c r="BK50" s="136">
        <f>výdaje!G174</f>
        <v>0</v>
      </c>
      <c r="BL50" s="136">
        <f>výdaje!G146</f>
        <v>18</v>
      </c>
      <c r="BM50" s="136"/>
      <c r="BN50" s="145">
        <f>výdaje!G203</f>
        <v>140</v>
      </c>
      <c r="BO50" s="140"/>
      <c r="BP50" s="146">
        <f t="shared" si="55"/>
        <v>756</v>
      </c>
      <c r="BQ50" s="136"/>
      <c r="BR50" s="136"/>
      <c r="BS50" s="136">
        <f>výdaje!G279</f>
        <v>754</v>
      </c>
      <c r="BT50" s="136"/>
      <c r="BU50" s="136">
        <f>výdaje!G304</f>
        <v>2</v>
      </c>
      <c r="BV50" s="136"/>
      <c r="BW50" s="144">
        <f t="shared" si="52"/>
        <v>5</v>
      </c>
      <c r="BX50" s="136"/>
      <c r="BY50" s="136">
        <f>výdaje!G346</f>
        <v>0</v>
      </c>
      <c r="BZ50" s="136"/>
      <c r="CA50" s="136"/>
      <c r="CB50" s="136">
        <f>výdaje!G377</f>
        <v>0</v>
      </c>
      <c r="CC50" s="136"/>
      <c r="CD50" s="136">
        <f>výdaje!G424</f>
        <v>5</v>
      </c>
      <c r="CE50" s="144">
        <f t="shared" si="56"/>
        <v>0</v>
      </c>
      <c r="CF50" s="136">
        <f>výdaje!G464</f>
        <v>0</v>
      </c>
      <c r="CG50" s="136"/>
      <c r="CH50" s="136">
        <f>výdaje!G492</f>
        <v>0</v>
      </c>
      <c r="CI50" s="136"/>
      <c r="CJ50" s="136"/>
      <c r="CK50" s="144">
        <f t="shared" si="57"/>
        <v>0</v>
      </c>
      <c r="CL50" s="136"/>
      <c r="CM50" s="136"/>
      <c r="CN50" s="140">
        <f t="shared" si="58"/>
        <v>0</v>
      </c>
      <c r="CO50" s="150"/>
      <c r="CP50" s="145"/>
      <c r="CQ50" s="140"/>
      <c r="CR50" s="140"/>
      <c r="CS50" s="140">
        <f t="shared" si="59"/>
        <v>0</v>
      </c>
      <c r="CT50" s="150"/>
      <c r="CU50" s="145"/>
      <c r="CV50" s="140"/>
      <c r="CW50" s="140"/>
      <c r="CX50" s="140"/>
      <c r="CY50" s="144">
        <f t="shared" si="53"/>
        <v>0</v>
      </c>
      <c r="CZ50" s="136">
        <f>výdaje!G699</f>
        <v>0</v>
      </c>
      <c r="DA50" s="136"/>
      <c r="DB50" s="149"/>
      <c r="DC50" s="149"/>
      <c r="DD50" s="142"/>
    </row>
    <row r="51" spans="1:108" ht="12" customHeight="1" thickBot="1" thickTop="1">
      <c r="A51" s="133"/>
      <c r="B51" s="8" t="s">
        <v>388</v>
      </c>
      <c r="C51" s="834">
        <f t="shared" si="5"/>
        <v>1.0377358490566038</v>
      </c>
      <c r="D51" s="134">
        <v>53</v>
      </c>
      <c r="E51" s="134">
        <f t="shared" si="42"/>
        <v>55</v>
      </c>
      <c r="F51" s="864"/>
      <c r="G51" s="135">
        <f t="shared" si="47"/>
        <v>0</v>
      </c>
      <c r="H51" s="150"/>
      <c r="I51" s="136"/>
      <c r="J51" s="136"/>
      <c r="K51" s="136"/>
      <c r="L51" s="136"/>
      <c r="M51" s="145"/>
      <c r="N51" s="137">
        <f t="shared" si="48"/>
        <v>0</v>
      </c>
      <c r="O51" s="136"/>
      <c r="P51" s="136"/>
      <c r="Q51" s="136"/>
      <c r="R51" s="136"/>
      <c r="S51" s="193"/>
      <c r="T51" s="136"/>
      <c r="U51" s="136"/>
      <c r="V51" s="138"/>
      <c r="W51" s="136"/>
      <c r="X51" s="136"/>
      <c r="Y51" s="137">
        <f t="shared" si="49"/>
        <v>55</v>
      </c>
      <c r="Z51" s="136">
        <f>příjmy!G78</f>
        <v>0</v>
      </c>
      <c r="AA51" s="136"/>
      <c r="AB51" s="136"/>
      <c r="AC51" s="136"/>
      <c r="AD51" s="136">
        <f>příjmy!G104</f>
        <v>35</v>
      </c>
      <c r="AE51" s="136"/>
      <c r="AF51" s="136"/>
      <c r="AG51" s="136"/>
      <c r="AH51" s="136"/>
      <c r="AI51" s="136"/>
      <c r="AJ51" s="136">
        <f>příjmy!G155+příjmy!G178</f>
        <v>20</v>
      </c>
      <c r="AK51" s="136"/>
      <c r="AL51" s="139"/>
      <c r="AM51" s="140"/>
      <c r="AN51" s="137">
        <f t="shared" si="50"/>
        <v>0</v>
      </c>
      <c r="AO51" s="136"/>
      <c r="AP51" s="136"/>
      <c r="AQ51" s="141"/>
      <c r="AR51" s="140"/>
      <c r="AS51" s="142"/>
      <c r="AT51" s="7"/>
      <c r="AU51" s="133"/>
      <c r="AV51" s="8" t="s">
        <v>388</v>
      </c>
      <c r="AW51" s="834">
        <f t="shared" si="8"/>
        <v>0.9924242424242424</v>
      </c>
      <c r="AX51" s="134">
        <v>1188</v>
      </c>
      <c r="AY51" s="134">
        <f t="shared" si="43"/>
        <v>1179</v>
      </c>
      <c r="AZ51" s="8"/>
      <c r="BA51" s="143">
        <f t="shared" si="51"/>
        <v>188</v>
      </c>
      <c r="BB51" s="136">
        <f>výdaje!G16</f>
        <v>122</v>
      </c>
      <c r="BC51" s="136">
        <f>výdaje!G43</f>
        <v>20</v>
      </c>
      <c r="BD51" s="136"/>
      <c r="BE51" s="136">
        <f>výdaje!G75</f>
        <v>34</v>
      </c>
      <c r="BF51" s="136">
        <f>výdaje!G101</f>
        <v>12</v>
      </c>
      <c r="BG51" s="136"/>
      <c r="BH51" s="145"/>
      <c r="BI51" s="144">
        <f t="shared" si="54"/>
        <v>15</v>
      </c>
      <c r="BJ51" s="136">
        <f>výdaje!G129</f>
        <v>1</v>
      </c>
      <c r="BK51" s="136"/>
      <c r="BL51" s="136">
        <f>výdaje!G151</f>
        <v>1</v>
      </c>
      <c r="BM51" s="136"/>
      <c r="BN51" s="145">
        <f>výdaje!G204</f>
        <v>13</v>
      </c>
      <c r="BO51" s="140"/>
      <c r="BP51" s="146">
        <f t="shared" si="55"/>
        <v>16</v>
      </c>
      <c r="BQ51" s="136">
        <f>výdaje!G244</f>
        <v>0</v>
      </c>
      <c r="BR51" s="136"/>
      <c r="BS51" s="136">
        <f>výdaje!G280</f>
        <v>16</v>
      </c>
      <c r="BT51" s="136">
        <f>výdaje!G289</f>
        <v>0</v>
      </c>
      <c r="BU51" s="136">
        <f>výdaje!G305</f>
        <v>0</v>
      </c>
      <c r="BV51" s="136"/>
      <c r="BW51" s="144">
        <f t="shared" si="52"/>
        <v>11</v>
      </c>
      <c r="BX51" s="136"/>
      <c r="BY51" s="136">
        <f>výdaje!G347</f>
        <v>1</v>
      </c>
      <c r="BZ51" s="136"/>
      <c r="CA51" s="136"/>
      <c r="CB51" s="136"/>
      <c r="CC51" s="136"/>
      <c r="CD51" s="136">
        <f>výdaje!G425</f>
        <v>10</v>
      </c>
      <c r="CE51" s="144">
        <f t="shared" si="56"/>
        <v>0</v>
      </c>
      <c r="CF51" s="136">
        <f>výdaje!G465</f>
        <v>0</v>
      </c>
      <c r="CG51" s="136"/>
      <c r="CH51" s="136">
        <f>výdaje!G493</f>
        <v>0</v>
      </c>
      <c r="CI51" s="136"/>
      <c r="CJ51" s="136"/>
      <c r="CK51" s="144">
        <f t="shared" si="57"/>
        <v>0</v>
      </c>
      <c r="CL51" s="136"/>
      <c r="CM51" s="136"/>
      <c r="CN51" s="140">
        <f t="shared" si="58"/>
        <v>0</v>
      </c>
      <c r="CO51" s="150"/>
      <c r="CP51" s="145"/>
      <c r="CQ51" s="140"/>
      <c r="CR51" s="140"/>
      <c r="CS51" s="140">
        <f t="shared" si="59"/>
        <v>0</v>
      </c>
      <c r="CT51" s="150"/>
      <c r="CU51" s="145"/>
      <c r="CV51" s="140"/>
      <c r="CW51" s="140"/>
      <c r="CX51" s="140"/>
      <c r="CY51" s="144">
        <f t="shared" si="53"/>
        <v>949</v>
      </c>
      <c r="CZ51" s="136">
        <f>výdaje!G713+výdaje!G714</f>
        <v>949</v>
      </c>
      <c r="DA51" s="136"/>
      <c r="DB51" s="149"/>
      <c r="DC51" s="149"/>
      <c r="DD51" s="142"/>
    </row>
    <row r="52" spans="1:108" ht="12" customHeight="1" thickBot="1" thickTop="1">
      <c r="A52" s="133"/>
      <c r="B52" s="8" t="s">
        <v>389</v>
      </c>
      <c r="C52" s="834" t="str">
        <f t="shared" si="5"/>
        <v>*</v>
      </c>
      <c r="D52" s="134">
        <v>0</v>
      </c>
      <c r="E52" s="134">
        <f t="shared" si="42"/>
        <v>0</v>
      </c>
      <c r="F52" s="864"/>
      <c r="G52" s="135">
        <f t="shared" si="47"/>
        <v>0</v>
      </c>
      <c r="H52" s="150"/>
      <c r="I52" s="136"/>
      <c r="J52" s="136"/>
      <c r="K52" s="136"/>
      <c r="L52" s="136"/>
      <c r="M52" s="145"/>
      <c r="N52" s="137">
        <f t="shared" si="48"/>
        <v>0</v>
      </c>
      <c r="O52" s="150">
        <f>příjmy!G32</f>
        <v>0</v>
      </c>
      <c r="P52" s="136"/>
      <c r="Q52" s="136"/>
      <c r="R52" s="136"/>
      <c r="S52" s="193"/>
      <c r="T52" s="136"/>
      <c r="U52" s="136"/>
      <c r="V52" s="138"/>
      <c r="W52" s="136"/>
      <c r="X52" s="136"/>
      <c r="Y52" s="137">
        <f t="shared" si="49"/>
        <v>0</v>
      </c>
      <c r="Z52" s="150">
        <f>příjmy!G79</f>
        <v>0</v>
      </c>
      <c r="AA52" s="136"/>
      <c r="AB52" s="136"/>
      <c r="AC52" s="136"/>
      <c r="AD52" s="136"/>
      <c r="AE52" s="136"/>
      <c r="AF52" s="136"/>
      <c r="AG52" s="136"/>
      <c r="AH52" s="136"/>
      <c r="AI52" s="136"/>
      <c r="AJ52" s="136">
        <f>příjmy!G156</f>
        <v>0</v>
      </c>
      <c r="AK52" s="136"/>
      <c r="AL52" s="139"/>
      <c r="AM52" s="140"/>
      <c r="AN52" s="137">
        <f t="shared" si="50"/>
        <v>0</v>
      </c>
      <c r="AO52" s="150"/>
      <c r="AP52" s="136"/>
      <c r="AQ52" s="145">
        <f>příjmy!G80</f>
        <v>0</v>
      </c>
      <c r="AR52" s="140">
        <f>příjmy!G257+příjmy!G258+příjmy!G179</f>
        <v>0</v>
      </c>
      <c r="AS52" s="142"/>
      <c r="AT52" s="7"/>
      <c r="AU52" s="133"/>
      <c r="AV52" s="8" t="s">
        <v>389</v>
      </c>
      <c r="AW52" s="834">
        <f t="shared" si="8"/>
        <v>0.8707964601769912</v>
      </c>
      <c r="AX52" s="134">
        <v>565</v>
      </c>
      <c r="AY52" s="134">
        <f t="shared" si="43"/>
        <v>492</v>
      </c>
      <c r="AZ52" s="8"/>
      <c r="BA52" s="143">
        <f t="shared" si="51"/>
        <v>0</v>
      </c>
      <c r="BB52" s="150"/>
      <c r="BC52" s="136">
        <f>výdaje!G44</f>
        <v>0</v>
      </c>
      <c r="BD52" s="136"/>
      <c r="BE52" s="136"/>
      <c r="BF52" s="136"/>
      <c r="BG52" s="136"/>
      <c r="BH52" s="145"/>
      <c r="BI52" s="144">
        <f t="shared" si="54"/>
        <v>186</v>
      </c>
      <c r="BJ52" s="136"/>
      <c r="BK52" s="136"/>
      <c r="BL52" s="136">
        <f>výdaje!G152</f>
        <v>0</v>
      </c>
      <c r="BM52" s="136"/>
      <c r="BN52" s="145">
        <f>výdaje!G205</f>
        <v>186</v>
      </c>
      <c r="BO52" s="140"/>
      <c r="BP52" s="146">
        <f t="shared" si="55"/>
        <v>106</v>
      </c>
      <c r="BQ52" s="150"/>
      <c r="BR52" s="136"/>
      <c r="BS52" s="136"/>
      <c r="BT52" s="136"/>
      <c r="BU52" s="136">
        <f>výdaje!G306</f>
        <v>106</v>
      </c>
      <c r="BV52" s="145"/>
      <c r="BW52" s="144">
        <f t="shared" si="52"/>
        <v>40</v>
      </c>
      <c r="BX52" s="150"/>
      <c r="BY52" s="136"/>
      <c r="BZ52" s="136"/>
      <c r="CA52" s="136"/>
      <c r="CB52" s="136">
        <f>výdaje!G378</f>
        <v>0</v>
      </c>
      <c r="CC52" s="136"/>
      <c r="CD52" s="145">
        <f>výdaje!G426</f>
        <v>40</v>
      </c>
      <c r="CE52" s="144">
        <f t="shared" si="56"/>
        <v>0</v>
      </c>
      <c r="CF52" s="150"/>
      <c r="CG52" s="136"/>
      <c r="CH52" s="136"/>
      <c r="CI52" s="136"/>
      <c r="CJ52" s="145"/>
      <c r="CK52" s="144">
        <f t="shared" si="57"/>
        <v>0</v>
      </c>
      <c r="CL52" s="150"/>
      <c r="CM52" s="145"/>
      <c r="CN52" s="140">
        <f t="shared" si="58"/>
        <v>0</v>
      </c>
      <c r="CO52" s="150"/>
      <c r="CP52" s="145"/>
      <c r="CQ52" s="140"/>
      <c r="CR52" s="140"/>
      <c r="CS52" s="140">
        <f t="shared" si="59"/>
        <v>0</v>
      </c>
      <c r="CT52" s="150"/>
      <c r="CU52" s="145"/>
      <c r="CV52" s="140"/>
      <c r="CW52" s="140"/>
      <c r="CX52" s="140"/>
      <c r="CY52" s="144">
        <f t="shared" si="53"/>
        <v>160</v>
      </c>
      <c r="CZ52" s="150">
        <f>výdaje!G686+výdaje!G687</f>
        <v>160</v>
      </c>
      <c r="DA52" s="136"/>
      <c r="DB52" s="149"/>
      <c r="DC52" s="149">
        <f>výdaje!G618</f>
        <v>0</v>
      </c>
      <c r="DD52" s="142"/>
    </row>
    <row r="53" spans="1:108" ht="12" customHeight="1" thickBot="1" thickTop="1">
      <c r="A53" s="133"/>
      <c r="B53" s="8" t="s">
        <v>390</v>
      </c>
      <c r="C53" s="834" t="str">
        <f t="shared" si="5"/>
        <v>*</v>
      </c>
      <c r="D53" s="134">
        <v>0</v>
      </c>
      <c r="E53" s="134">
        <f t="shared" si="42"/>
        <v>0</v>
      </c>
      <c r="F53" s="864"/>
      <c r="G53" s="135">
        <f t="shared" si="47"/>
        <v>0</v>
      </c>
      <c r="H53" s="150"/>
      <c r="I53" s="136"/>
      <c r="J53" s="136"/>
      <c r="K53" s="136"/>
      <c r="L53" s="136"/>
      <c r="M53" s="145"/>
      <c r="N53" s="137">
        <f t="shared" si="48"/>
        <v>0</v>
      </c>
      <c r="O53" s="150"/>
      <c r="P53" s="136"/>
      <c r="Q53" s="136"/>
      <c r="R53" s="136"/>
      <c r="S53" s="193"/>
      <c r="T53" s="136"/>
      <c r="U53" s="136"/>
      <c r="V53" s="138"/>
      <c r="W53" s="136"/>
      <c r="X53" s="136"/>
      <c r="Y53" s="137">
        <f t="shared" si="49"/>
        <v>0</v>
      </c>
      <c r="Z53" s="150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9"/>
      <c r="AM53" s="140"/>
      <c r="AN53" s="137">
        <f t="shared" si="50"/>
        <v>0</v>
      </c>
      <c r="AO53" s="150"/>
      <c r="AP53" s="136"/>
      <c r="AQ53" s="145"/>
      <c r="AR53" s="140"/>
      <c r="AS53" s="142"/>
      <c r="AT53" s="7"/>
      <c r="AU53" s="133"/>
      <c r="AV53" s="8" t="s">
        <v>390</v>
      </c>
      <c r="AW53" s="834">
        <f t="shared" si="8"/>
        <v>0.5125</v>
      </c>
      <c r="AX53" s="134">
        <v>400</v>
      </c>
      <c r="AY53" s="134">
        <f t="shared" si="43"/>
        <v>205</v>
      </c>
      <c r="AZ53" s="8"/>
      <c r="BA53" s="143">
        <f t="shared" si="51"/>
        <v>0</v>
      </c>
      <c r="BB53" s="150"/>
      <c r="BC53" s="136"/>
      <c r="BD53" s="136"/>
      <c r="BE53" s="136"/>
      <c r="BF53" s="136"/>
      <c r="BG53" s="136"/>
      <c r="BH53" s="145"/>
      <c r="BI53" s="144">
        <f t="shared" si="54"/>
        <v>81</v>
      </c>
      <c r="BJ53" s="136"/>
      <c r="BK53" s="136"/>
      <c r="BL53" s="136">
        <f>výdaje!G153</f>
        <v>0</v>
      </c>
      <c r="BM53" s="136"/>
      <c r="BN53" s="145">
        <f>výdaje!G206</f>
        <v>81</v>
      </c>
      <c r="BO53" s="140"/>
      <c r="BP53" s="146">
        <f t="shared" si="55"/>
        <v>21</v>
      </c>
      <c r="BQ53" s="150">
        <f>výdaje!G245</f>
        <v>0</v>
      </c>
      <c r="BR53" s="136"/>
      <c r="BS53" s="136">
        <f>výdaje!G281</f>
        <v>21</v>
      </c>
      <c r="BT53" s="136"/>
      <c r="BU53" s="136"/>
      <c r="BV53" s="145"/>
      <c r="BW53" s="144">
        <f t="shared" si="52"/>
        <v>0</v>
      </c>
      <c r="BX53" s="150"/>
      <c r="BY53" s="136"/>
      <c r="BZ53" s="136"/>
      <c r="CA53" s="136"/>
      <c r="CB53" s="136"/>
      <c r="CC53" s="136"/>
      <c r="CD53" s="145">
        <f>výdaje!G427</f>
        <v>0</v>
      </c>
      <c r="CE53" s="144">
        <f t="shared" si="56"/>
        <v>0</v>
      </c>
      <c r="CF53" s="150">
        <f>výdaje!G466</f>
        <v>0</v>
      </c>
      <c r="CG53" s="136"/>
      <c r="CH53" s="136"/>
      <c r="CI53" s="136"/>
      <c r="CJ53" s="145"/>
      <c r="CK53" s="144">
        <f t="shared" si="57"/>
        <v>0</v>
      </c>
      <c r="CL53" s="150"/>
      <c r="CM53" s="145"/>
      <c r="CN53" s="140">
        <f t="shared" si="58"/>
        <v>0</v>
      </c>
      <c r="CO53" s="150"/>
      <c r="CP53" s="145"/>
      <c r="CQ53" s="140"/>
      <c r="CR53" s="140"/>
      <c r="CS53" s="140">
        <f t="shared" si="59"/>
        <v>0</v>
      </c>
      <c r="CT53" s="150"/>
      <c r="CU53" s="145"/>
      <c r="CV53" s="140"/>
      <c r="CW53" s="140"/>
      <c r="CX53" s="140"/>
      <c r="CY53" s="144">
        <f t="shared" si="53"/>
        <v>103</v>
      </c>
      <c r="CZ53" s="150">
        <f>výdaje!G700</f>
        <v>103</v>
      </c>
      <c r="DA53" s="136"/>
      <c r="DB53" s="149"/>
      <c r="DC53" s="149">
        <f>výdaje!G619</f>
        <v>0</v>
      </c>
      <c r="DD53" s="142"/>
    </row>
    <row r="54" spans="1:108" ht="12" customHeight="1" thickBot="1" thickTop="1">
      <c r="A54" s="133"/>
      <c r="B54" s="8" t="s">
        <v>391</v>
      </c>
      <c r="C54" s="834">
        <f t="shared" si="5"/>
        <v>1</v>
      </c>
      <c r="D54" s="134">
        <v>802</v>
      </c>
      <c r="E54" s="134">
        <f t="shared" si="42"/>
        <v>802</v>
      </c>
      <c r="F54" s="864"/>
      <c r="G54" s="135">
        <f t="shared" si="47"/>
        <v>0</v>
      </c>
      <c r="H54" s="150"/>
      <c r="I54" s="136"/>
      <c r="J54" s="136"/>
      <c r="K54" s="136"/>
      <c r="L54" s="136"/>
      <c r="M54" s="145"/>
      <c r="N54" s="137">
        <f t="shared" si="48"/>
        <v>0</v>
      </c>
      <c r="O54" s="136"/>
      <c r="P54" s="136"/>
      <c r="Q54" s="136"/>
      <c r="R54" s="136"/>
      <c r="S54" s="193"/>
      <c r="T54" s="136"/>
      <c r="U54" s="136"/>
      <c r="V54" s="138"/>
      <c r="W54" s="136"/>
      <c r="X54" s="136"/>
      <c r="Y54" s="137">
        <f t="shared" si="49"/>
        <v>802</v>
      </c>
      <c r="Z54" s="150">
        <f>příjmy!G81</f>
        <v>0</v>
      </c>
      <c r="AA54" s="136"/>
      <c r="AB54" s="136"/>
      <c r="AC54" s="136"/>
      <c r="AD54" s="136">
        <f>příjmy!G105</f>
        <v>802</v>
      </c>
      <c r="AE54" s="136"/>
      <c r="AF54" s="136"/>
      <c r="AG54" s="136"/>
      <c r="AH54" s="136"/>
      <c r="AI54" s="136"/>
      <c r="AJ54" s="136"/>
      <c r="AK54" s="136"/>
      <c r="AL54" s="139"/>
      <c r="AM54" s="140"/>
      <c r="AN54" s="137">
        <f t="shared" si="50"/>
        <v>0</v>
      </c>
      <c r="AO54" s="150"/>
      <c r="AP54" s="136"/>
      <c r="AQ54" s="145"/>
      <c r="AR54" s="140"/>
      <c r="AS54" s="142"/>
      <c r="AT54" s="7"/>
      <c r="AU54" s="133"/>
      <c r="AV54" s="8" t="s">
        <v>391</v>
      </c>
      <c r="AW54" s="834">
        <f t="shared" si="8"/>
        <v>0.9866666666666667</v>
      </c>
      <c r="AX54" s="134">
        <v>75</v>
      </c>
      <c r="AY54" s="134">
        <f t="shared" si="43"/>
        <v>74</v>
      </c>
      <c r="AZ54" s="8"/>
      <c r="BA54" s="143">
        <f t="shared" si="51"/>
        <v>0</v>
      </c>
      <c r="BB54" s="136">
        <f>výdaje!G17</f>
        <v>0</v>
      </c>
      <c r="BC54" s="136">
        <f>výdaje!G45</f>
        <v>0</v>
      </c>
      <c r="BD54" s="136"/>
      <c r="BE54" s="136">
        <f>výdaje!G76</f>
        <v>0</v>
      </c>
      <c r="BF54" s="136">
        <f>výdaje!G102</f>
        <v>0</v>
      </c>
      <c r="BG54" s="136"/>
      <c r="BH54" s="145"/>
      <c r="BI54" s="144">
        <f t="shared" si="54"/>
        <v>0</v>
      </c>
      <c r="BJ54" s="136"/>
      <c r="BK54" s="136"/>
      <c r="BL54" s="136"/>
      <c r="BM54" s="136"/>
      <c r="BN54" s="145">
        <f>výdaje!G207</f>
        <v>0</v>
      </c>
      <c r="BO54" s="140">
        <f>výdaje!G225</f>
        <v>0</v>
      </c>
      <c r="BP54" s="146">
        <f t="shared" si="55"/>
        <v>0</v>
      </c>
      <c r="BQ54" s="136">
        <f>výdaje!G246</f>
        <v>0</v>
      </c>
      <c r="BR54" s="136">
        <f>výdaje!G260</f>
        <v>0</v>
      </c>
      <c r="BS54" s="136">
        <f>výdaje!G282</f>
        <v>0</v>
      </c>
      <c r="BT54" s="136"/>
      <c r="BU54" s="136">
        <f>výdaje!G307</f>
        <v>0</v>
      </c>
      <c r="BV54" s="136">
        <f>výdaje!G311</f>
        <v>0</v>
      </c>
      <c r="BW54" s="144">
        <f t="shared" si="52"/>
        <v>0</v>
      </c>
      <c r="BX54" s="136"/>
      <c r="BY54" s="136">
        <f>výdaje!G348</f>
        <v>0</v>
      </c>
      <c r="BZ54" s="136"/>
      <c r="CA54" s="136"/>
      <c r="CB54" s="136">
        <f>výdaje!G379</f>
        <v>0</v>
      </c>
      <c r="CC54" s="136"/>
      <c r="CD54" s="136">
        <f>výdaje!G428</f>
        <v>0</v>
      </c>
      <c r="CE54" s="144">
        <f t="shared" si="56"/>
        <v>0</v>
      </c>
      <c r="CF54" s="136">
        <f>výdaje!G467</f>
        <v>0</v>
      </c>
      <c r="CG54" s="136"/>
      <c r="CH54" s="136">
        <f>výdaje!G495</f>
        <v>0</v>
      </c>
      <c r="CI54" s="136" t="s">
        <v>30</v>
      </c>
      <c r="CJ54" s="136"/>
      <c r="CK54" s="144">
        <f t="shared" si="57"/>
        <v>0</v>
      </c>
      <c r="CL54" s="136"/>
      <c r="CM54" s="136"/>
      <c r="CN54" s="140">
        <f t="shared" si="58"/>
        <v>0</v>
      </c>
      <c r="CO54" s="150"/>
      <c r="CP54" s="145"/>
      <c r="CQ54" s="140"/>
      <c r="CR54" s="140"/>
      <c r="CS54" s="140">
        <f t="shared" si="59"/>
        <v>0</v>
      </c>
      <c r="CT54" s="150"/>
      <c r="CU54" s="145">
        <f>výdaje!G583</f>
        <v>0</v>
      </c>
      <c r="CV54" s="140"/>
      <c r="CW54" s="140"/>
      <c r="CX54" s="140"/>
      <c r="CY54" s="144">
        <f t="shared" si="53"/>
        <v>74</v>
      </c>
      <c r="CZ54" s="136">
        <f>výdaje!G715+výdaje!G716</f>
        <v>74</v>
      </c>
      <c r="DA54" s="136"/>
      <c r="DB54" s="149"/>
      <c r="DC54" s="149"/>
      <c r="DD54" s="142"/>
    </row>
    <row r="55" spans="1:108" ht="12" customHeight="1" thickBot="1" thickTop="1">
      <c r="A55" s="133"/>
      <c r="B55" s="836" t="s">
        <v>69</v>
      </c>
      <c r="C55" s="834">
        <f t="shared" si="5"/>
        <v>1</v>
      </c>
      <c r="D55" s="134">
        <v>90</v>
      </c>
      <c r="E55" s="134">
        <f t="shared" si="42"/>
        <v>90</v>
      </c>
      <c r="F55" s="864"/>
      <c r="G55" s="135">
        <f t="shared" si="47"/>
        <v>0</v>
      </c>
      <c r="H55" s="150"/>
      <c r="I55" s="136"/>
      <c r="J55" s="136"/>
      <c r="K55" s="136"/>
      <c r="L55" s="136"/>
      <c r="M55" s="145"/>
      <c r="N55" s="137">
        <f t="shared" si="48"/>
        <v>0</v>
      </c>
      <c r="O55" s="170"/>
      <c r="P55" s="195"/>
      <c r="Q55" s="195"/>
      <c r="R55" s="195"/>
      <c r="S55" s="196"/>
      <c r="T55" s="195"/>
      <c r="U55" s="195"/>
      <c r="V55" s="197"/>
      <c r="W55" s="195"/>
      <c r="X55" s="195"/>
      <c r="Y55" s="137">
        <f t="shared" si="49"/>
        <v>0</v>
      </c>
      <c r="Z55" s="150">
        <f>příjmy!G82</f>
        <v>0</v>
      </c>
      <c r="AA55" s="136"/>
      <c r="AB55" s="136"/>
      <c r="AC55" s="136"/>
      <c r="AD55" s="136">
        <f>příjmy!G106</f>
        <v>0</v>
      </c>
      <c r="AE55" s="136"/>
      <c r="AF55" s="136"/>
      <c r="AG55" s="136"/>
      <c r="AH55" s="136"/>
      <c r="AI55" s="136">
        <f>příjmy!G164</f>
        <v>0</v>
      </c>
      <c r="AJ55" s="136"/>
      <c r="AK55" s="136"/>
      <c r="AL55" s="139"/>
      <c r="AM55" s="140"/>
      <c r="AN55" s="137">
        <f t="shared" si="50"/>
        <v>0</v>
      </c>
      <c r="AO55" s="150"/>
      <c r="AP55" s="136"/>
      <c r="AQ55" s="145"/>
      <c r="AR55" s="140">
        <f>příjmy!G260</f>
        <v>60</v>
      </c>
      <c r="AS55" s="142">
        <f>příjmy!G261</f>
        <v>30</v>
      </c>
      <c r="AT55" s="7"/>
      <c r="AU55" s="133"/>
      <c r="AV55" s="836" t="s">
        <v>69</v>
      </c>
      <c r="AW55" s="834">
        <f t="shared" si="8"/>
        <v>0.5490196078431373</v>
      </c>
      <c r="AX55" s="134">
        <v>153</v>
      </c>
      <c r="AY55" s="134">
        <f t="shared" si="43"/>
        <v>84</v>
      </c>
      <c r="AZ55" s="8"/>
      <c r="BA55" s="143">
        <f t="shared" si="51"/>
        <v>33</v>
      </c>
      <c r="BB55" s="170">
        <f>výdaje!G18</f>
        <v>0</v>
      </c>
      <c r="BC55" s="195">
        <f>výdaje!G46</f>
        <v>33</v>
      </c>
      <c r="BD55" s="195"/>
      <c r="BE55" s="195">
        <f>výdaje!G77</f>
        <v>0</v>
      </c>
      <c r="BF55" s="195">
        <f>výdaje!G103</f>
        <v>0</v>
      </c>
      <c r="BG55" s="195"/>
      <c r="BH55" s="171"/>
      <c r="BI55" s="144">
        <f t="shared" si="54"/>
        <v>10</v>
      </c>
      <c r="BJ55" s="195"/>
      <c r="BK55" s="195"/>
      <c r="BL55" s="195">
        <f>výdaje!G154</f>
        <v>0</v>
      </c>
      <c r="BM55" s="195"/>
      <c r="BN55" s="171">
        <f>výdaje!G208</f>
        <v>10</v>
      </c>
      <c r="BO55" s="140"/>
      <c r="BP55" s="146">
        <f t="shared" si="55"/>
        <v>0</v>
      </c>
      <c r="BQ55" s="170">
        <f>výdaje!G247</f>
        <v>0</v>
      </c>
      <c r="BR55" s="195"/>
      <c r="BS55" s="195">
        <f>výdaje!G283</f>
        <v>0</v>
      </c>
      <c r="BT55" s="195">
        <f>výdaje!G290</f>
        <v>0</v>
      </c>
      <c r="BU55" s="195"/>
      <c r="BV55" s="171"/>
      <c r="BW55" s="144">
        <f t="shared" si="52"/>
        <v>12</v>
      </c>
      <c r="BX55" s="170">
        <f>výdaje!G330</f>
        <v>0</v>
      </c>
      <c r="BY55" s="195">
        <f>výdaje!G349</f>
        <v>1</v>
      </c>
      <c r="BZ55" s="195"/>
      <c r="CA55" s="195"/>
      <c r="CB55" s="195"/>
      <c r="CC55" s="195">
        <f>výdaje!G392</f>
        <v>0</v>
      </c>
      <c r="CD55" s="171">
        <f>výdaje!G429</f>
        <v>11</v>
      </c>
      <c r="CE55" s="144">
        <f t="shared" si="56"/>
        <v>23</v>
      </c>
      <c r="CF55" s="170">
        <f>výdaje!G468</f>
        <v>0</v>
      </c>
      <c r="CG55" s="195"/>
      <c r="CH55" s="195">
        <f>výdaje!G496</f>
        <v>3</v>
      </c>
      <c r="CI55" s="195">
        <f>výdaje!G514</f>
        <v>20</v>
      </c>
      <c r="CJ55" s="171"/>
      <c r="CK55" s="144">
        <f t="shared" si="57"/>
        <v>0</v>
      </c>
      <c r="CL55" s="170"/>
      <c r="CM55" s="171"/>
      <c r="CN55" s="140">
        <f t="shared" si="58"/>
        <v>0</v>
      </c>
      <c r="CO55" s="170"/>
      <c r="CP55" s="171">
        <f>výdaje!G539</f>
        <v>0</v>
      </c>
      <c r="CQ55" s="140">
        <f>výdaje!G556</f>
        <v>0</v>
      </c>
      <c r="CR55" s="140"/>
      <c r="CS55" s="140">
        <f t="shared" si="59"/>
        <v>6</v>
      </c>
      <c r="CT55" s="150"/>
      <c r="CU55" s="145">
        <f>výdaje!G590</f>
        <v>6</v>
      </c>
      <c r="CV55" s="140"/>
      <c r="CW55" s="140"/>
      <c r="CX55" s="140"/>
      <c r="CY55" s="144">
        <f t="shared" si="53"/>
        <v>0</v>
      </c>
      <c r="CZ55" s="170"/>
      <c r="DA55" s="195"/>
      <c r="DB55" s="149"/>
      <c r="DC55" s="149"/>
      <c r="DD55" s="142"/>
    </row>
    <row r="56" spans="1:108" ht="12" customHeight="1" thickBot="1" thickTop="1">
      <c r="A56" s="133"/>
      <c r="B56" s="836" t="s">
        <v>70</v>
      </c>
      <c r="C56" s="834" t="str">
        <f t="shared" si="5"/>
        <v>*</v>
      </c>
      <c r="D56" s="134">
        <v>0</v>
      </c>
      <c r="E56" s="134">
        <f t="shared" si="42"/>
        <v>0</v>
      </c>
      <c r="F56" s="864"/>
      <c r="G56" s="135">
        <f t="shared" si="47"/>
        <v>0</v>
      </c>
      <c r="H56" s="150"/>
      <c r="I56" s="136"/>
      <c r="J56" s="136"/>
      <c r="K56" s="136"/>
      <c r="L56" s="136"/>
      <c r="M56" s="145"/>
      <c r="N56" s="137">
        <f t="shared" si="48"/>
        <v>0</v>
      </c>
      <c r="O56" s="150"/>
      <c r="P56" s="136"/>
      <c r="Q56" s="136"/>
      <c r="R56" s="136"/>
      <c r="S56" s="193"/>
      <c r="T56" s="136"/>
      <c r="U56" s="136"/>
      <c r="V56" s="138"/>
      <c r="W56" s="136"/>
      <c r="X56" s="136"/>
      <c r="Y56" s="137">
        <f t="shared" si="49"/>
        <v>0</v>
      </c>
      <c r="Z56" s="150">
        <f>příjmy!G83</f>
        <v>0</v>
      </c>
      <c r="AA56" s="136"/>
      <c r="AB56" s="136"/>
      <c r="AC56" s="136"/>
      <c r="AD56" s="136">
        <f>příjmy!G107</f>
        <v>0</v>
      </c>
      <c r="AE56" s="136"/>
      <c r="AF56" s="136"/>
      <c r="AG56" s="136"/>
      <c r="AH56" s="136"/>
      <c r="AI56" s="136"/>
      <c r="AJ56" s="136">
        <f>příjmy!G181+příjmy!G182+příjmy!G183</f>
        <v>0</v>
      </c>
      <c r="AK56" s="136"/>
      <c r="AL56" s="139"/>
      <c r="AM56" s="140"/>
      <c r="AN56" s="137">
        <f t="shared" si="50"/>
        <v>0</v>
      </c>
      <c r="AO56" s="150"/>
      <c r="AP56" s="136"/>
      <c r="AQ56" s="145"/>
      <c r="AR56" s="140"/>
      <c r="AS56" s="142"/>
      <c r="AT56" s="7"/>
      <c r="AU56" s="133"/>
      <c r="AV56" s="836" t="s">
        <v>70</v>
      </c>
      <c r="AW56" s="834">
        <f t="shared" si="8"/>
        <v>0.9</v>
      </c>
      <c r="AX56" s="134">
        <v>380</v>
      </c>
      <c r="AY56" s="134">
        <f t="shared" si="43"/>
        <v>342</v>
      </c>
      <c r="AZ56" s="8"/>
      <c r="BA56" s="143">
        <f t="shared" si="51"/>
        <v>0</v>
      </c>
      <c r="BB56" s="136"/>
      <c r="BC56" s="136">
        <f>výdaje!G47</f>
        <v>0</v>
      </c>
      <c r="BD56" s="136"/>
      <c r="BE56" s="136">
        <f>výdaje!G78</f>
        <v>0</v>
      </c>
      <c r="BF56" s="136">
        <f>výdaje!G104</f>
        <v>0</v>
      </c>
      <c r="BG56" s="136"/>
      <c r="BH56" s="145"/>
      <c r="BI56" s="144">
        <f t="shared" si="54"/>
        <v>0</v>
      </c>
      <c r="BJ56" s="136">
        <f>výdaje!G131</f>
        <v>0</v>
      </c>
      <c r="BK56" s="136">
        <f>výdaje!G175</f>
        <v>0</v>
      </c>
      <c r="BL56" s="136">
        <f>výdaje!G155</f>
        <v>0</v>
      </c>
      <c r="BM56" s="136"/>
      <c r="BN56" s="145">
        <f>výdaje!G209</f>
        <v>0</v>
      </c>
      <c r="BO56" s="140"/>
      <c r="BP56" s="146">
        <f t="shared" si="55"/>
        <v>0</v>
      </c>
      <c r="BQ56" s="136">
        <f>výdaje!G248</f>
        <v>0</v>
      </c>
      <c r="BR56" s="136">
        <f>výdaje!G261</f>
        <v>0</v>
      </c>
      <c r="BS56" s="136">
        <f>výdaje!G284</f>
        <v>0</v>
      </c>
      <c r="BT56" s="136"/>
      <c r="BU56" s="136">
        <f>výdaje!G308</f>
        <v>0</v>
      </c>
      <c r="BV56" s="136"/>
      <c r="BW56" s="144">
        <f t="shared" si="52"/>
        <v>0</v>
      </c>
      <c r="BX56" s="136"/>
      <c r="BY56" s="136">
        <f>výdaje!G350</f>
        <v>0</v>
      </c>
      <c r="BZ56" s="136"/>
      <c r="CA56" s="136"/>
      <c r="CB56" s="136"/>
      <c r="CC56" s="136"/>
      <c r="CD56" s="136">
        <f>výdaje!G430</f>
        <v>0</v>
      </c>
      <c r="CE56" s="144">
        <f t="shared" si="56"/>
        <v>0</v>
      </c>
      <c r="CF56" s="136">
        <f>výdaje!G469</f>
        <v>0</v>
      </c>
      <c r="CG56" s="136"/>
      <c r="CH56" s="136">
        <f>výdaje!G497</f>
        <v>0</v>
      </c>
      <c r="CI56" s="136">
        <f>výdaje!G515</f>
        <v>0</v>
      </c>
      <c r="CJ56" s="136"/>
      <c r="CK56" s="144">
        <f t="shared" si="57"/>
        <v>0</v>
      </c>
      <c r="CL56" s="136"/>
      <c r="CM56" s="136"/>
      <c r="CN56" s="140">
        <f t="shared" si="58"/>
        <v>0</v>
      </c>
      <c r="CO56" s="150"/>
      <c r="CP56" s="145">
        <f>výdaje!G540</f>
        <v>0</v>
      </c>
      <c r="CQ56" s="140">
        <f>výdaje!G555</f>
        <v>192</v>
      </c>
      <c r="CR56" s="140"/>
      <c r="CS56" s="140">
        <f t="shared" si="59"/>
        <v>0</v>
      </c>
      <c r="CT56" s="150"/>
      <c r="CU56" s="145"/>
      <c r="CV56" s="140"/>
      <c r="CW56" s="140"/>
      <c r="CX56" s="140"/>
      <c r="CY56" s="144">
        <f t="shared" si="53"/>
        <v>150</v>
      </c>
      <c r="CZ56" s="136">
        <f>výdaje!G719+výdaje!G728</f>
        <v>150</v>
      </c>
      <c r="DA56" s="136"/>
      <c r="DB56" s="149"/>
      <c r="DC56" s="149">
        <f>výdaje!G620</f>
        <v>0</v>
      </c>
      <c r="DD56" s="142"/>
    </row>
    <row r="57" spans="1:108" ht="12" customHeight="1" thickBot="1" thickTop="1">
      <c r="A57" s="198"/>
      <c r="B57" s="837" t="s">
        <v>71</v>
      </c>
      <c r="C57" s="834">
        <f t="shared" si="5"/>
        <v>1</v>
      </c>
      <c r="D57" s="134">
        <v>602</v>
      </c>
      <c r="E57" s="134">
        <f t="shared" si="42"/>
        <v>602</v>
      </c>
      <c r="F57" s="864"/>
      <c r="G57" s="135">
        <f t="shared" si="47"/>
        <v>0</v>
      </c>
      <c r="H57" s="150"/>
      <c r="I57" s="136"/>
      <c r="J57" s="136"/>
      <c r="K57" s="136"/>
      <c r="L57" s="136"/>
      <c r="M57" s="145"/>
      <c r="N57" s="137">
        <f t="shared" si="48"/>
        <v>0</v>
      </c>
      <c r="O57" s="150"/>
      <c r="P57" s="136"/>
      <c r="Q57" s="136"/>
      <c r="R57" s="136"/>
      <c r="S57" s="193"/>
      <c r="T57" s="136"/>
      <c r="U57" s="136"/>
      <c r="V57" s="138"/>
      <c r="W57" s="136"/>
      <c r="X57" s="136"/>
      <c r="Y57" s="137">
        <f t="shared" si="49"/>
        <v>0</v>
      </c>
      <c r="Z57" s="150">
        <f>příjmy!G84</f>
        <v>0</v>
      </c>
      <c r="AA57" s="136"/>
      <c r="AB57" s="136"/>
      <c r="AC57" s="136"/>
      <c r="AD57" s="136">
        <f>příjmy!G108</f>
        <v>0</v>
      </c>
      <c r="AE57" s="136"/>
      <c r="AF57" s="136"/>
      <c r="AG57" s="136">
        <f>příjmy!G125</f>
        <v>0</v>
      </c>
      <c r="AH57" s="136"/>
      <c r="AI57" s="136"/>
      <c r="AJ57" s="136">
        <f>příjmy!G157</f>
        <v>0</v>
      </c>
      <c r="AK57" s="136"/>
      <c r="AL57" s="139"/>
      <c r="AM57" s="140"/>
      <c r="AN57" s="137">
        <f t="shared" si="50"/>
        <v>0</v>
      </c>
      <c r="AO57" s="150"/>
      <c r="AP57" s="136"/>
      <c r="AQ57" s="145">
        <f>příjmy!G221</f>
        <v>0</v>
      </c>
      <c r="AR57" s="140">
        <f>příjmy!G264</f>
        <v>602</v>
      </c>
      <c r="AS57" s="142"/>
      <c r="AT57" s="7"/>
      <c r="AU57" s="133"/>
      <c r="AV57" s="837" t="s">
        <v>71</v>
      </c>
      <c r="AW57" s="834">
        <f t="shared" si="8"/>
        <v>0.9724454649827784</v>
      </c>
      <c r="AX57" s="134">
        <v>871</v>
      </c>
      <c r="AY57" s="134">
        <f t="shared" si="43"/>
        <v>847</v>
      </c>
      <c r="AZ57" s="8"/>
      <c r="BA57" s="143">
        <f t="shared" si="51"/>
        <v>26</v>
      </c>
      <c r="BB57" s="136">
        <f>výdaje!G19</f>
        <v>0</v>
      </c>
      <c r="BC57" s="136">
        <f>výdaje!G48</f>
        <v>26</v>
      </c>
      <c r="BD57" s="136"/>
      <c r="BE57" s="136">
        <f>výdaje!G79</f>
        <v>0</v>
      </c>
      <c r="BF57" s="136">
        <f>výdaje!G105</f>
        <v>0</v>
      </c>
      <c r="BG57" s="136"/>
      <c r="BH57" s="145"/>
      <c r="BI57" s="144">
        <f t="shared" si="54"/>
        <v>38</v>
      </c>
      <c r="BJ57" s="136">
        <f>výdaje!G130</f>
        <v>0</v>
      </c>
      <c r="BK57" s="136"/>
      <c r="BL57" s="136">
        <f>výdaje!G156</f>
        <v>0</v>
      </c>
      <c r="BM57" s="136"/>
      <c r="BN57" s="145">
        <f>výdaje!G210</f>
        <v>38</v>
      </c>
      <c r="BO57" s="140"/>
      <c r="BP57" s="146">
        <f t="shared" si="55"/>
        <v>6</v>
      </c>
      <c r="BQ57" s="136">
        <f>výdaje!G249</f>
        <v>0</v>
      </c>
      <c r="BR57" s="136">
        <f>výdaje!G262</f>
        <v>0</v>
      </c>
      <c r="BS57" s="136">
        <f>výdaje!G285</f>
        <v>0</v>
      </c>
      <c r="BT57" s="136"/>
      <c r="BU57" s="136">
        <f>výdaje!G309</f>
        <v>6</v>
      </c>
      <c r="BV57" s="136"/>
      <c r="BW57" s="144">
        <f t="shared" si="52"/>
        <v>8</v>
      </c>
      <c r="BX57" s="136"/>
      <c r="BY57" s="136">
        <f>výdaje!G351</f>
        <v>0</v>
      </c>
      <c r="BZ57" s="136"/>
      <c r="CA57" s="136"/>
      <c r="CB57" s="136"/>
      <c r="CC57" s="136"/>
      <c r="CD57" s="136">
        <f>výdaje!G431</f>
        <v>8</v>
      </c>
      <c r="CE57" s="144">
        <f t="shared" si="56"/>
        <v>0</v>
      </c>
      <c r="CF57" s="136">
        <f>výdaje!G470</f>
        <v>0</v>
      </c>
      <c r="CG57" s="136"/>
      <c r="CH57" s="136"/>
      <c r="CI57" s="136">
        <f>výdaje!G516</f>
        <v>0</v>
      </c>
      <c r="CJ57" s="136"/>
      <c r="CK57" s="144">
        <f t="shared" si="57"/>
        <v>0</v>
      </c>
      <c r="CL57" s="136"/>
      <c r="CM57" s="136"/>
      <c r="CN57" s="140">
        <f t="shared" si="58"/>
        <v>0</v>
      </c>
      <c r="CO57" s="150"/>
      <c r="CP57" s="145">
        <f>výdaje!G542</f>
        <v>0</v>
      </c>
      <c r="CQ57" s="140"/>
      <c r="CR57" s="140"/>
      <c r="CS57" s="140">
        <f t="shared" si="59"/>
        <v>0</v>
      </c>
      <c r="CT57" s="150"/>
      <c r="CU57" s="145">
        <f>výdaje!G585</f>
        <v>0</v>
      </c>
      <c r="CV57" s="140"/>
      <c r="CW57" s="140"/>
      <c r="CX57" s="140"/>
      <c r="CY57" s="144">
        <f t="shared" si="53"/>
        <v>100</v>
      </c>
      <c r="CZ57" s="136">
        <f>výdaje!G717+výdaje!G723</f>
        <v>100</v>
      </c>
      <c r="DA57" s="136"/>
      <c r="DB57" s="149">
        <f>výdaje!G730</f>
        <v>669</v>
      </c>
      <c r="DC57" s="149"/>
      <c r="DD57" s="142"/>
    </row>
    <row r="58" spans="1:108" ht="12" customHeight="1" thickBot="1" thickTop="1">
      <c r="A58" s="133"/>
      <c r="B58" s="8" t="s">
        <v>392</v>
      </c>
      <c r="C58" s="834">
        <f t="shared" si="5"/>
        <v>0.4045572656406156</v>
      </c>
      <c r="D58" s="134">
        <v>5003</v>
      </c>
      <c r="E58" s="134">
        <f t="shared" si="42"/>
        <v>2024</v>
      </c>
      <c r="F58" s="864"/>
      <c r="G58" s="135">
        <f t="shared" si="47"/>
        <v>0</v>
      </c>
      <c r="H58" s="199"/>
      <c r="I58" s="200"/>
      <c r="J58" s="200"/>
      <c r="K58" s="200"/>
      <c r="L58" s="201"/>
      <c r="M58" s="200"/>
      <c r="N58" s="137">
        <f t="shared" si="48"/>
        <v>0</v>
      </c>
      <c r="O58" s="199"/>
      <c r="P58" s="200"/>
      <c r="Q58" s="200"/>
      <c r="R58" s="201"/>
      <c r="S58" s="200"/>
      <c r="T58" s="200"/>
      <c r="U58" s="200"/>
      <c r="V58" s="202"/>
      <c r="W58" s="200"/>
      <c r="X58" s="200"/>
      <c r="Y58" s="137">
        <f t="shared" si="49"/>
        <v>470</v>
      </c>
      <c r="Z58" s="161">
        <f>příjmy!G85</f>
        <v>0</v>
      </c>
      <c r="AA58" s="203"/>
      <c r="AB58" s="203"/>
      <c r="AC58" s="203"/>
      <c r="AD58" s="203"/>
      <c r="AE58" s="203"/>
      <c r="AF58" s="203"/>
      <c r="AG58" s="203"/>
      <c r="AH58" s="203"/>
      <c r="AI58" s="203"/>
      <c r="AJ58" s="203">
        <f>příjmy!G185+příjmy!G186</f>
        <v>470</v>
      </c>
      <c r="AK58" s="203"/>
      <c r="AL58" s="139">
        <f>příjmy!G201+příjmy!G202+příjmy!G203</f>
        <v>1551</v>
      </c>
      <c r="AM58" s="140"/>
      <c r="AN58" s="137">
        <f t="shared" si="50"/>
        <v>0</v>
      </c>
      <c r="AO58" s="161"/>
      <c r="AP58" s="203"/>
      <c r="AQ58" s="162"/>
      <c r="AR58" s="140">
        <f>příjmy!G204</f>
        <v>3</v>
      </c>
      <c r="AS58" s="142"/>
      <c r="AT58" s="7"/>
      <c r="AU58" s="133"/>
      <c r="AV58" s="8" t="s">
        <v>392</v>
      </c>
      <c r="AW58" s="834">
        <f t="shared" si="8"/>
        <v>0.4476987447698745</v>
      </c>
      <c r="AX58" s="134">
        <v>5497</v>
      </c>
      <c r="AY58" s="134">
        <f t="shared" si="43"/>
        <v>2461</v>
      </c>
      <c r="AZ58" s="8"/>
      <c r="BA58" s="143">
        <f t="shared" si="51"/>
        <v>2461</v>
      </c>
      <c r="BB58" s="161">
        <f>výdaje!G20+výdaje!G21</f>
        <v>1862</v>
      </c>
      <c r="BC58" s="203">
        <f>výdaje!G49</f>
        <v>0</v>
      </c>
      <c r="BD58" s="203"/>
      <c r="BE58" s="203">
        <f>výdaje!G80+výdaje!G81</f>
        <v>440</v>
      </c>
      <c r="BF58" s="203">
        <f>výdaje!G106+výdaje!G107</f>
        <v>159</v>
      </c>
      <c r="BG58" s="203"/>
      <c r="BH58" s="162"/>
      <c r="BI58" s="144">
        <f t="shared" si="54"/>
        <v>0</v>
      </c>
      <c r="BJ58" s="203"/>
      <c r="BK58" s="203"/>
      <c r="BL58" s="203"/>
      <c r="BM58" s="203"/>
      <c r="BN58" s="162">
        <f>výdaje!G211+výdaje!G212</f>
        <v>0</v>
      </c>
      <c r="BO58" s="140"/>
      <c r="BP58" s="146">
        <f t="shared" si="55"/>
        <v>0</v>
      </c>
      <c r="BQ58" s="161"/>
      <c r="BR58" s="203"/>
      <c r="BS58" s="203"/>
      <c r="BT58" s="203"/>
      <c r="BU58" s="203">
        <f>výdaje!G310</f>
        <v>0</v>
      </c>
      <c r="BV58" s="162"/>
      <c r="BW58" s="144">
        <f t="shared" si="52"/>
        <v>0</v>
      </c>
      <c r="BX58" s="161"/>
      <c r="BY58" s="203">
        <f>výdaje!G352+výdaje!G353</f>
        <v>0</v>
      </c>
      <c r="BZ58" s="203">
        <f>výdaje!G363</f>
        <v>0</v>
      </c>
      <c r="CA58" s="203"/>
      <c r="CB58" s="203"/>
      <c r="CC58" s="203"/>
      <c r="CD58" s="162">
        <f>výdaje!G432+výdaje!G433</f>
        <v>0</v>
      </c>
      <c r="CE58" s="144">
        <f t="shared" si="56"/>
        <v>0</v>
      </c>
      <c r="CF58" s="161"/>
      <c r="CG58" s="203"/>
      <c r="CH58" s="203"/>
      <c r="CI58" s="203"/>
      <c r="CJ58" s="162"/>
      <c r="CK58" s="144">
        <f t="shared" si="57"/>
        <v>0</v>
      </c>
      <c r="CL58" s="161"/>
      <c r="CM58" s="162"/>
      <c r="CN58" s="140">
        <f t="shared" si="58"/>
        <v>0</v>
      </c>
      <c r="CO58" s="161"/>
      <c r="CP58" s="204">
        <f>výdaje!G541</f>
        <v>0</v>
      </c>
      <c r="CQ58" s="140"/>
      <c r="CR58" s="140"/>
      <c r="CS58" s="140">
        <f t="shared" si="59"/>
        <v>0</v>
      </c>
      <c r="CT58" s="161"/>
      <c r="CU58" s="162"/>
      <c r="CV58" s="140"/>
      <c r="CW58" s="140"/>
      <c r="CX58" s="140"/>
      <c r="CY58" s="144">
        <f t="shared" si="53"/>
        <v>0</v>
      </c>
      <c r="CZ58" s="161"/>
      <c r="DA58" s="203"/>
      <c r="DB58" s="149"/>
      <c r="DC58" s="149"/>
      <c r="DD58" s="142"/>
    </row>
    <row r="59" spans="1:108" ht="12.75" customHeight="1" thickBot="1" thickTop="1">
      <c r="A59" s="151" t="s">
        <v>393</v>
      </c>
      <c r="B59" s="152"/>
      <c r="C59" s="838">
        <f t="shared" si="5"/>
        <v>1.2658227848101267</v>
      </c>
      <c r="D59" s="123">
        <v>79</v>
      </c>
      <c r="E59" s="123">
        <f t="shared" si="42"/>
        <v>100</v>
      </c>
      <c r="F59" s="863"/>
      <c r="G59" s="153">
        <f aca="true" t="shared" si="60" ref="G59:AS59">SUM(G60:G60)</f>
        <v>0</v>
      </c>
      <c r="H59" s="154">
        <f t="shared" si="60"/>
        <v>0</v>
      </c>
      <c r="I59" s="154">
        <f t="shared" si="60"/>
        <v>0</v>
      </c>
      <c r="J59" s="154">
        <f t="shared" si="60"/>
        <v>0</v>
      </c>
      <c r="K59" s="154">
        <f t="shared" si="60"/>
        <v>0</v>
      </c>
      <c r="L59" s="154">
        <f t="shared" si="60"/>
        <v>0</v>
      </c>
      <c r="M59" s="154">
        <f t="shared" si="60"/>
        <v>0</v>
      </c>
      <c r="N59" s="155">
        <f t="shared" si="60"/>
        <v>60</v>
      </c>
      <c r="O59" s="156">
        <f t="shared" si="60"/>
        <v>60</v>
      </c>
      <c r="P59" s="156">
        <f t="shared" si="60"/>
        <v>0</v>
      </c>
      <c r="Q59" s="156">
        <f t="shared" si="60"/>
        <v>0</v>
      </c>
      <c r="R59" s="156">
        <f t="shared" si="60"/>
        <v>0</v>
      </c>
      <c r="S59" s="156">
        <f t="shared" si="60"/>
        <v>0</v>
      </c>
      <c r="T59" s="156">
        <f t="shared" si="60"/>
        <v>0</v>
      </c>
      <c r="U59" s="156">
        <f t="shared" si="60"/>
        <v>0</v>
      </c>
      <c r="V59" s="156">
        <f t="shared" si="60"/>
        <v>0</v>
      </c>
      <c r="W59" s="156">
        <f t="shared" si="60"/>
        <v>0</v>
      </c>
      <c r="X59" s="156">
        <f t="shared" si="60"/>
        <v>0</v>
      </c>
      <c r="Y59" s="155">
        <f t="shared" si="60"/>
        <v>40</v>
      </c>
      <c r="Z59" s="156">
        <f t="shared" si="60"/>
        <v>0</v>
      </c>
      <c r="AA59" s="156">
        <f t="shared" si="60"/>
        <v>0</v>
      </c>
      <c r="AB59" s="156">
        <f t="shared" si="60"/>
        <v>0</v>
      </c>
      <c r="AC59" s="156">
        <f t="shared" si="60"/>
        <v>0</v>
      </c>
      <c r="AD59" s="156">
        <f t="shared" si="60"/>
        <v>0</v>
      </c>
      <c r="AE59" s="156">
        <f t="shared" si="60"/>
        <v>0</v>
      </c>
      <c r="AF59" s="156">
        <f t="shared" si="60"/>
        <v>0</v>
      </c>
      <c r="AG59" s="156">
        <f t="shared" si="60"/>
        <v>0</v>
      </c>
      <c r="AH59" s="156">
        <f t="shared" si="60"/>
        <v>0</v>
      </c>
      <c r="AI59" s="156">
        <f t="shared" si="60"/>
        <v>0</v>
      </c>
      <c r="AJ59" s="156">
        <f t="shared" si="60"/>
        <v>40</v>
      </c>
      <c r="AK59" s="156">
        <f t="shared" si="60"/>
        <v>0</v>
      </c>
      <c r="AL59" s="157">
        <f t="shared" si="60"/>
        <v>0</v>
      </c>
      <c r="AM59" s="155">
        <f t="shared" si="60"/>
        <v>0</v>
      </c>
      <c r="AN59" s="155">
        <f t="shared" si="60"/>
        <v>0</v>
      </c>
      <c r="AO59" s="156">
        <f t="shared" si="60"/>
        <v>0</v>
      </c>
      <c r="AP59" s="156">
        <f t="shared" si="60"/>
        <v>0</v>
      </c>
      <c r="AQ59" s="152">
        <f t="shared" si="60"/>
        <v>0</v>
      </c>
      <c r="AR59" s="155">
        <f t="shared" si="60"/>
        <v>0</v>
      </c>
      <c r="AS59" s="158">
        <f t="shared" si="60"/>
        <v>0</v>
      </c>
      <c r="AT59" s="152"/>
      <c r="AU59" s="151" t="s">
        <v>393</v>
      </c>
      <c r="AV59" s="152"/>
      <c r="AW59" s="838">
        <f t="shared" si="8"/>
        <v>0.9453860640301318</v>
      </c>
      <c r="AX59" s="123">
        <v>1593</v>
      </c>
      <c r="AY59" s="123">
        <f t="shared" si="43"/>
        <v>1506</v>
      </c>
      <c r="AZ59" s="130"/>
      <c r="BA59" s="159">
        <f aca="true" t="shared" si="61" ref="BA59:CF59">SUM(BA60:BA60)</f>
        <v>0</v>
      </c>
      <c r="BB59" s="156">
        <f t="shared" si="61"/>
        <v>0</v>
      </c>
      <c r="BC59" s="156">
        <f t="shared" si="61"/>
        <v>0</v>
      </c>
      <c r="BD59" s="156">
        <f t="shared" si="61"/>
        <v>0</v>
      </c>
      <c r="BE59" s="156">
        <f t="shared" si="61"/>
        <v>0</v>
      </c>
      <c r="BF59" s="156">
        <f t="shared" si="61"/>
        <v>0</v>
      </c>
      <c r="BG59" s="156">
        <f t="shared" si="61"/>
        <v>0</v>
      </c>
      <c r="BH59" s="156">
        <f t="shared" si="61"/>
        <v>0</v>
      </c>
      <c r="BI59" s="155">
        <f t="shared" si="61"/>
        <v>1</v>
      </c>
      <c r="BJ59" s="156">
        <f t="shared" si="61"/>
        <v>0</v>
      </c>
      <c r="BK59" s="156">
        <f t="shared" si="61"/>
        <v>0</v>
      </c>
      <c r="BL59" s="156">
        <f t="shared" si="61"/>
        <v>0</v>
      </c>
      <c r="BM59" s="156">
        <f t="shared" si="61"/>
        <v>0</v>
      </c>
      <c r="BN59" s="160">
        <f t="shared" si="61"/>
        <v>1</v>
      </c>
      <c r="BO59" s="155">
        <f t="shared" si="61"/>
        <v>0</v>
      </c>
      <c r="BP59" s="153">
        <f t="shared" si="61"/>
        <v>0</v>
      </c>
      <c r="BQ59" s="156">
        <f t="shared" si="61"/>
        <v>0</v>
      </c>
      <c r="BR59" s="156">
        <f t="shared" si="61"/>
        <v>0</v>
      </c>
      <c r="BS59" s="156">
        <f t="shared" si="61"/>
        <v>0</v>
      </c>
      <c r="BT59" s="156">
        <f t="shared" si="61"/>
        <v>0</v>
      </c>
      <c r="BU59" s="156">
        <f t="shared" si="61"/>
        <v>0</v>
      </c>
      <c r="BV59" s="156">
        <f t="shared" si="61"/>
        <v>0</v>
      </c>
      <c r="BW59" s="155">
        <f t="shared" si="61"/>
        <v>5</v>
      </c>
      <c r="BX59" s="156">
        <f t="shared" si="61"/>
        <v>0</v>
      </c>
      <c r="BY59" s="156">
        <f t="shared" si="61"/>
        <v>0</v>
      </c>
      <c r="BZ59" s="156">
        <f t="shared" si="61"/>
        <v>0</v>
      </c>
      <c r="CA59" s="156">
        <f t="shared" si="61"/>
        <v>0</v>
      </c>
      <c r="CB59" s="156">
        <f t="shared" si="61"/>
        <v>0</v>
      </c>
      <c r="CC59" s="156">
        <f t="shared" si="61"/>
        <v>0</v>
      </c>
      <c r="CD59" s="156">
        <f t="shared" si="61"/>
        <v>5</v>
      </c>
      <c r="CE59" s="155">
        <f t="shared" si="61"/>
        <v>0</v>
      </c>
      <c r="CF59" s="156">
        <f t="shared" si="61"/>
        <v>0</v>
      </c>
      <c r="CG59" s="156">
        <f aca="true" t="shared" si="62" ref="CG59:DD59">SUM(CG60:CG60)</f>
        <v>0</v>
      </c>
      <c r="CH59" s="156">
        <f t="shared" si="62"/>
        <v>0</v>
      </c>
      <c r="CI59" s="156">
        <f t="shared" si="62"/>
        <v>0</v>
      </c>
      <c r="CJ59" s="156">
        <f t="shared" si="62"/>
        <v>0</v>
      </c>
      <c r="CK59" s="155">
        <f t="shared" si="62"/>
        <v>0</v>
      </c>
      <c r="CL59" s="156">
        <f t="shared" si="62"/>
        <v>0</v>
      </c>
      <c r="CM59" s="156">
        <f t="shared" si="62"/>
        <v>0</v>
      </c>
      <c r="CN59" s="155">
        <f t="shared" si="62"/>
        <v>0</v>
      </c>
      <c r="CO59" s="155">
        <f t="shared" si="62"/>
        <v>0</v>
      </c>
      <c r="CP59" s="155">
        <f t="shared" si="62"/>
        <v>0</v>
      </c>
      <c r="CQ59" s="155">
        <f t="shared" si="62"/>
        <v>0</v>
      </c>
      <c r="CR59" s="155">
        <f t="shared" si="62"/>
        <v>0</v>
      </c>
      <c r="CS59" s="155">
        <f t="shared" si="62"/>
        <v>1</v>
      </c>
      <c r="CT59" s="155">
        <f t="shared" si="62"/>
        <v>0</v>
      </c>
      <c r="CU59" s="155">
        <f t="shared" si="62"/>
        <v>1</v>
      </c>
      <c r="CV59" s="155">
        <f t="shared" si="62"/>
        <v>0</v>
      </c>
      <c r="CW59" s="155">
        <f t="shared" si="62"/>
        <v>0</v>
      </c>
      <c r="CX59" s="155">
        <f t="shared" si="62"/>
        <v>0</v>
      </c>
      <c r="CY59" s="155">
        <f t="shared" si="62"/>
        <v>1379</v>
      </c>
      <c r="CZ59" s="156">
        <f t="shared" si="62"/>
        <v>0</v>
      </c>
      <c r="DA59" s="156">
        <f t="shared" si="62"/>
        <v>1379</v>
      </c>
      <c r="DB59" s="156">
        <f t="shared" si="62"/>
        <v>120</v>
      </c>
      <c r="DC59" s="156">
        <f t="shared" si="62"/>
        <v>0</v>
      </c>
      <c r="DD59" s="158">
        <f t="shared" si="62"/>
        <v>0</v>
      </c>
    </row>
    <row r="60" spans="1:108" ht="12" customHeight="1" thickBot="1" thickTop="1">
      <c r="A60" s="133"/>
      <c r="B60" s="8" t="s">
        <v>394</v>
      </c>
      <c r="C60" s="834">
        <f t="shared" si="5"/>
        <v>1.2658227848101267</v>
      </c>
      <c r="D60" s="134">
        <v>79</v>
      </c>
      <c r="E60" s="134">
        <f t="shared" si="42"/>
        <v>100</v>
      </c>
      <c r="F60" s="864"/>
      <c r="G60" s="135">
        <f>SUM(H60:M60)</f>
        <v>0</v>
      </c>
      <c r="H60" s="136"/>
      <c r="I60" s="136"/>
      <c r="J60" s="136"/>
      <c r="K60" s="136"/>
      <c r="L60" s="136"/>
      <c r="M60" s="136"/>
      <c r="N60" s="137">
        <f>SUM(O60:X60)</f>
        <v>60</v>
      </c>
      <c r="O60" s="136">
        <f>příjmy!G34</f>
        <v>60</v>
      </c>
      <c r="P60" s="136"/>
      <c r="Q60" s="136"/>
      <c r="R60" s="136"/>
      <c r="S60" s="136"/>
      <c r="T60" s="136"/>
      <c r="U60" s="136"/>
      <c r="V60" s="138"/>
      <c r="W60" s="136"/>
      <c r="X60" s="136"/>
      <c r="Y60" s="137">
        <f>SUM(Z60:AK60)</f>
        <v>40</v>
      </c>
      <c r="Z60" s="136">
        <f>příjmy!G87</f>
        <v>0</v>
      </c>
      <c r="AA60" s="136"/>
      <c r="AB60" s="136"/>
      <c r="AC60" s="136"/>
      <c r="AD60" s="136"/>
      <c r="AE60" s="136"/>
      <c r="AF60" s="136"/>
      <c r="AG60" s="136"/>
      <c r="AH60" s="136"/>
      <c r="AI60" s="136"/>
      <c r="AJ60" s="136">
        <f>příjmy!G158</f>
        <v>40</v>
      </c>
      <c r="AK60" s="136"/>
      <c r="AL60" s="139"/>
      <c r="AM60" s="140"/>
      <c r="AN60" s="137">
        <f>SUM(AO60:AQ60)</f>
        <v>0</v>
      </c>
      <c r="AO60" s="136"/>
      <c r="AP60" s="136"/>
      <c r="AQ60" s="141">
        <f>příjmy!G217</f>
        <v>0</v>
      </c>
      <c r="AR60" s="140">
        <f>příjmy!G233</f>
        <v>0</v>
      </c>
      <c r="AS60" s="142"/>
      <c r="AT60" s="7"/>
      <c r="AU60" s="133"/>
      <c r="AV60" s="8" t="s">
        <v>394</v>
      </c>
      <c r="AW60" s="834">
        <f t="shared" si="8"/>
        <v>0.9453860640301318</v>
      </c>
      <c r="AX60" s="134">
        <v>1593</v>
      </c>
      <c r="AY60" s="134">
        <f t="shared" si="43"/>
        <v>1506</v>
      </c>
      <c r="AZ60" s="8"/>
      <c r="BA60" s="143">
        <f>SUM(BB60:BH60)</f>
        <v>0</v>
      </c>
      <c r="BB60" s="136">
        <f>výdaje!G22</f>
        <v>0</v>
      </c>
      <c r="BC60" s="136"/>
      <c r="BD60" s="136"/>
      <c r="BE60" s="136">
        <f>výdaje!G82</f>
        <v>0</v>
      </c>
      <c r="BF60" s="136">
        <f>výdaje!G108</f>
        <v>0</v>
      </c>
      <c r="BG60" s="136"/>
      <c r="BH60" s="136"/>
      <c r="BI60" s="144">
        <f>SUM(BJ60:BN60)</f>
        <v>1</v>
      </c>
      <c r="BJ60" s="136"/>
      <c r="BK60" s="136"/>
      <c r="BL60" s="136">
        <f>výdaje!G159</f>
        <v>0</v>
      </c>
      <c r="BM60" s="136"/>
      <c r="BN60" s="145">
        <f>výdaje!G213</f>
        <v>1</v>
      </c>
      <c r="BO60" s="140"/>
      <c r="BP60" s="146">
        <f>SUM(BQ60:BV60)</f>
        <v>0</v>
      </c>
      <c r="BQ60" s="136"/>
      <c r="BR60" s="136"/>
      <c r="BS60" s="136"/>
      <c r="BT60" s="136"/>
      <c r="BU60" s="136"/>
      <c r="BV60" s="136"/>
      <c r="BW60" s="144">
        <f>SUM(BX60:CD60)</f>
        <v>5</v>
      </c>
      <c r="BX60" s="136"/>
      <c r="BY60" s="136">
        <f>výdaje!G354</f>
        <v>0</v>
      </c>
      <c r="BZ60" s="136"/>
      <c r="CA60" s="136">
        <f>výdaje!G368</f>
        <v>0</v>
      </c>
      <c r="CB60" s="136"/>
      <c r="CC60" s="136"/>
      <c r="CD60" s="136">
        <f>výdaje!G434</f>
        <v>5</v>
      </c>
      <c r="CE60" s="144">
        <f>SUM(CF60:CJ60)</f>
        <v>0</v>
      </c>
      <c r="CF60" s="136"/>
      <c r="CG60" s="136"/>
      <c r="CH60" s="136"/>
      <c r="CI60" s="136"/>
      <c r="CJ60" s="136"/>
      <c r="CK60" s="144">
        <f>SUM(CL60:CM60)</f>
        <v>0</v>
      </c>
      <c r="CL60" s="136"/>
      <c r="CM60" s="136"/>
      <c r="CN60" s="140">
        <f>SUM(CO60:CP60)</f>
        <v>0</v>
      </c>
      <c r="CO60" s="161"/>
      <c r="CP60" s="162"/>
      <c r="CQ60" s="140"/>
      <c r="CR60" s="140"/>
      <c r="CS60" s="140">
        <f>SUM(CT60:CU60)</f>
        <v>1</v>
      </c>
      <c r="CT60" s="147"/>
      <c r="CU60" s="148">
        <f>výdaje!G586</f>
        <v>1</v>
      </c>
      <c r="CV60" s="140"/>
      <c r="CW60" s="140">
        <f>výdaje!G668</f>
        <v>0</v>
      </c>
      <c r="CX60" s="140"/>
      <c r="CY60" s="144">
        <f>CZ60+DA60</f>
        <v>1379</v>
      </c>
      <c r="CZ60" s="136">
        <f>výdaje!G710</f>
        <v>0</v>
      </c>
      <c r="DA60" s="136">
        <f>výdaje!G684</f>
        <v>1379</v>
      </c>
      <c r="DB60" s="149">
        <f>výdaje!G685</f>
        <v>120</v>
      </c>
      <c r="DC60" s="149"/>
      <c r="DD60" s="142"/>
    </row>
    <row r="61" spans="1:108" ht="12.75" customHeight="1" thickBot="1" thickTop="1">
      <c r="A61" s="151" t="s">
        <v>395</v>
      </c>
      <c r="B61" s="152"/>
      <c r="C61" s="838">
        <f t="shared" si="5"/>
        <v>0.9729374936887811</v>
      </c>
      <c r="D61" s="123">
        <v>29709</v>
      </c>
      <c r="E61" s="123">
        <f t="shared" si="42"/>
        <v>28905</v>
      </c>
      <c r="F61" s="863"/>
      <c r="G61" s="153">
        <f aca="true" t="shared" si="63" ref="G61:X61">SUM(G62:G63)</f>
        <v>28336</v>
      </c>
      <c r="H61" s="154">
        <f t="shared" si="63"/>
        <v>5799</v>
      </c>
      <c r="I61" s="154">
        <f t="shared" si="63"/>
        <v>1082</v>
      </c>
      <c r="J61" s="154">
        <f t="shared" si="63"/>
        <v>5320</v>
      </c>
      <c r="K61" s="154">
        <f t="shared" si="63"/>
        <v>2180</v>
      </c>
      <c r="L61" s="154">
        <f t="shared" si="63"/>
        <v>11805</v>
      </c>
      <c r="M61" s="154">
        <f t="shared" si="63"/>
        <v>2150</v>
      </c>
      <c r="N61" s="155">
        <f t="shared" si="63"/>
        <v>454</v>
      </c>
      <c r="O61" s="156">
        <f t="shared" si="63"/>
        <v>0</v>
      </c>
      <c r="P61" s="156">
        <f t="shared" si="63"/>
        <v>0</v>
      </c>
      <c r="Q61" s="156">
        <f t="shared" si="63"/>
        <v>0</v>
      </c>
      <c r="R61" s="156">
        <f t="shared" si="63"/>
        <v>0</v>
      </c>
      <c r="S61" s="156">
        <f t="shared" si="63"/>
        <v>45</v>
      </c>
      <c r="T61" s="156">
        <f t="shared" si="63"/>
        <v>23</v>
      </c>
      <c r="U61" s="156">
        <f t="shared" si="63"/>
        <v>12</v>
      </c>
      <c r="V61" s="156">
        <f t="shared" si="63"/>
        <v>0</v>
      </c>
      <c r="W61" s="156">
        <f t="shared" si="63"/>
        <v>13</v>
      </c>
      <c r="X61" s="156">
        <f t="shared" si="63"/>
        <v>361</v>
      </c>
      <c r="Y61" s="155">
        <f>SUM(Y62:Y64)</f>
        <v>115</v>
      </c>
      <c r="Z61" s="156">
        <f aca="true" t="shared" si="64" ref="Z61:AJ61">SUM(Z62:Z63)</f>
        <v>0</v>
      </c>
      <c r="AA61" s="156">
        <f t="shared" si="64"/>
        <v>0</v>
      </c>
      <c r="AB61" s="156">
        <f t="shared" si="64"/>
        <v>0</v>
      </c>
      <c r="AC61" s="156">
        <f t="shared" si="64"/>
        <v>0</v>
      </c>
      <c r="AD61" s="156">
        <f t="shared" si="64"/>
        <v>0</v>
      </c>
      <c r="AE61" s="156">
        <f t="shared" si="64"/>
        <v>0</v>
      </c>
      <c r="AF61" s="156">
        <f t="shared" si="64"/>
        <v>0</v>
      </c>
      <c r="AG61" s="156">
        <f t="shared" si="64"/>
        <v>0</v>
      </c>
      <c r="AH61" s="156">
        <f t="shared" si="64"/>
        <v>0</v>
      </c>
      <c r="AI61" s="156">
        <f t="shared" si="64"/>
        <v>0</v>
      </c>
      <c r="AJ61" s="156">
        <f t="shared" si="64"/>
        <v>0</v>
      </c>
      <c r="AK61" s="156">
        <f>SUM(AK62:AK64)</f>
        <v>113</v>
      </c>
      <c r="AL61" s="157">
        <f aca="true" t="shared" si="65" ref="AL61:AS61">SUM(AL62:AL63)</f>
        <v>0</v>
      </c>
      <c r="AM61" s="155">
        <f t="shared" si="65"/>
        <v>0</v>
      </c>
      <c r="AN61" s="155">
        <f t="shared" si="65"/>
        <v>0</v>
      </c>
      <c r="AO61" s="156">
        <f t="shared" si="65"/>
        <v>0</v>
      </c>
      <c r="AP61" s="156">
        <f t="shared" si="65"/>
        <v>0</v>
      </c>
      <c r="AQ61" s="152">
        <f t="shared" si="65"/>
        <v>0</v>
      </c>
      <c r="AR61" s="155">
        <f t="shared" si="65"/>
        <v>0</v>
      </c>
      <c r="AS61" s="158">
        <f t="shared" si="65"/>
        <v>0</v>
      </c>
      <c r="AT61" s="152"/>
      <c r="AU61" s="151" t="s">
        <v>395</v>
      </c>
      <c r="AV61" s="152"/>
      <c r="AW61" s="838">
        <f t="shared" si="8"/>
        <v>0.16830414352840667</v>
      </c>
      <c r="AX61" s="123">
        <v>16387</v>
      </c>
      <c r="AY61" s="123">
        <f t="shared" si="43"/>
        <v>2758</v>
      </c>
      <c r="AZ61" s="130"/>
      <c r="BA61" s="159">
        <f aca="true" t="shared" si="66" ref="BA61:CF61">SUM(BA62:BA64)</f>
        <v>152</v>
      </c>
      <c r="BB61" s="156">
        <f t="shared" si="66"/>
        <v>152</v>
      </c>
      <c r="BC61" s="156">
        <f t="shared" si="66"/>
        <v>0</v>
      </c>
      <c r="BD61" s="156">
        <f t="shared" si="66"/>
        <v>0</v>
      </c>
      <c r="BE61" s="156">
        <f t="shared" si="66"/>
        <v>0</v>
      </c>
      <c r="BF61" s="156">
        <f t="shared" si="66"/>
        <v>0</v>
      </c>
      <c r="BG61" s="156">
        <f t="shared" si="66"/>
        <v>0</v>
      </c>
      <c r="BH61" s="156">
        <f t="shared" si="66"/>
        <v>0</v>
      </c>
      <c r="BI61" s="155">
        <f t="shared" si="66"/>
        <v>0</v>
      </c>
      <c r="BJ61" s="156">
        <f t="shared" si="66"/>
        <v>0</v>
      </c>
      <c r="BK61" s="156">
        <f t="shared" si="66"/>
        <v>0</v>
      </c>
      <c r="BL61" s="156">
        <f t="shared" si="66"/>
        <v>0</v>
      </c>
      <c r="BM61" s="156">
        <f t="shared" si="66"/>
        <v>0</v>
      </c>
      <c r="BN61" s="156">
        <f t="shared" si="66"/>
        <v>0</v>
      </c>
      <c r="BO61" s="155">
        <f t="shared" si="66"/>
        <v>0</v>
      </c>
      <c r="BP61" s="153">
        <f t="shared" si="66"/>
        <v>0</v>
      </c>
      <c r="BQ61" s="156">
        <f t="shared" si="66"/>
        <v>0</v>
      </c>
      <c r="BR61" s="156">
        <f t="shared" si="66"/>
        <v>0</v>
      </c>
      <c r="BS61" s="156">
        <f t="shared" si="66"/>
        <v>0</v>
      </c>
      <c r="BT61" s="156">
        <f t="shared" si="66"/>
        <v>0</v>
      </c>
      <c r="BU61" s="156">
        <f t="shared" si="66"/>
        <v>0</v>
      </c>
      <c r="BV61" s="156">
        <f t="shared" si="66"/>
        <v>0</v>
      </c>
      <c r="BW61" s="156">
        <f t="shared" si="66"/>
        <v>111</v>
      </c>
      <c r="BX61" s="156">
        <f t="shared" si="66"/>
        <v>0</v>
      </c>
      <c r="BY61" s="156">
        <f t="shared" si="66"/>
        <v>0</v>
      </c>
      <c r="BZ61" s="156">
        <f t="shared" si="66"/>
        <v>17</v>
      </c>
      <c r="CA61" s="156">
        <f t="shared" si="66"/>
        <v>0</v>
      </c>
      <c r="CB61" s="156">
        <f t="shared" si="66"/>
        <v>0</v>
      </c>
      <c r="CC61" s="156">
        <f t="shared" si="66"/>
        <v>0</v>
      </c>
      <c r="CD61" s="156">
        <f t="shared" si="66"/>
        <v>94</v>
      </c>
      <c r="CE61" s="156">
        <f t="shared" si="66"/>
        <v>2</v>
      </c>
      <c r="CF61" s="156">
        <f t="shared" si="66"/>
        <v>0</v>
      </c>
      <c r="CG61" s="156">
        <f aca="true" t="shared" si="67" ref="CG61:DD61">SUM(CG62:CG64)</f>
        <v>0</v>
      </c>
      <c r="CH61" s="156">
        <f t="shared" si="67"/>
        <v>0</v>
      </c>
      <c r="CI61" s="156">
        <f t="shared" si="67"/>
        <v>2</v>
      </c>
      <c r="CJ61" s="156">
        <f t="shared" si="67"/>
        <v>0</v>
      </c>
      <c r="CK61" s="156">
        <f t="shared" si="67"/>
        <v>0</v>
      </c>
      <c r="CL61" s="156">
        <f t="shared" si="67"/>
        <v>0</v>
      </c>
      <c r="CM61" s="156">
        <f t="shared" si="67"/>
        <v>0</v>
      </c>
      <c r="CN61" s="156">
        <f t="shared" si="67"/>
        <v>1</v>
      </c>
      <c r="CO61" s="156">
        <f t="shared" si="67"/>
        <v>0</v>
      </c>
      <c r="CP61" s="156">
        <f t="shared" si="67"/>
        <v>1</v>
      </c>
      <c r="CQ61" s="156">
        <f t="shared" si="67"/>
        <v>0</v>
      </c>
      <c r="CR61" s="156">
        <f t="shared" si="67"/>
        <v>0</v>
      </c>
      <c r="CS61" s="156">
        <f t="shared" si="67"/>
        <v>2384</v>
      </c>
      <c r="CT61" s="156">
        <f t="shared" si="67"/>
        <v>204</v>
      </c>
      <c r="CU61" s="156">
        <f t="shared" si="67"/>
        <v>2180</v>
      </c>
      <c r="CV61" s="156">
        <f t="shared" si="67"/>
        <v>0</v>
      </c>
      <c r="CW61" s="156">
        <f t="shared" si="67"/>
        <v>0</v>
      </c>
      <c r="CX61" s="156">
        <f t="shared" si="67"/>
        <v>108</v>
      </c>
      <c r="CY61" s="156">
        <f t="shared" si="67"/>
        <v>0</v>
      </c>
      <c r="CZ61" s="156">
        <f t="shared" si="67"/>
        <v>0</v>
      </c>
      <c r="DA61" s="156">
        <f t="shared" si="67"/>
        <v>0</v>
      </c>
      <c r="DB61" s="156">
        <f t="shared" si="67"/>
        <v>0</v>
      </c>
      <c r="DC61" s="156">
        <f t="shared" si="67"/>
        <v>0</v>
      </c>
      <c r="DD61" s="156">
        <f t="shared" si="67"/>
        <v>0</v>
      </c>
    </row>
    <row r="62" spans="1:108" ht="12" customHeight="1" thickBot="1" thickTop="1">
      <c r="A62" s="133"/>
      <c r="B62" s="8" t="s">
        <v>396</v>
      </c>
      <c r="C62" s="834">
        <f t="shared" si="5"/>
        <v>0.9728323308778807</v>
      </c>
      <c r="D62" s="134">
        <v>29594</v>
      </c>
      <c r="E62" s="134">
        <f t="shared" si="42"/>
        <v>28790</v>
      </c>
      <c r="F62" s="864"/>
      <c r="G62" s="135">
        <f>SUM(H62:M62)</f>
        <v>28336</v>
      </c>
      <c r="H62" s="136">
        <f>příjmy!G7</f>
        <v>5799</v>
      </c>
      <c r="I62" s="136">
        <f>příjmy!G8+příjmy!G9</f>
        <v>1082</v>
      </c>
      <c r="J62" s="136">
        <f>příjmy!G10</f>
        <v>5320</v>
      </c>
      <c r="K62" s="136">
        <f>příjmy!G11</f>
        <v>2180</v>
      </c>
      <c r="L62" s="136">
        <f>příjmy!G12</f>
        <v>11805</v>
      </c>
      <c r="M62" s="136">
        <f>příjmy!G13</f>
        <v>2150</v>
      </c>
      <c r="N62" s="137">
        <f>SUM(O62:X62)</f>
        <v>454</v>
      </c>
      <c r="O62" s="136">
        <f>příjmy!G33</f>
        <v>0</v>
      </c>
      <c r="P62" s="136">
        <f>příjmy!G41</f>
        <v>0</v>
      </c>
      <c r="Q62" s="136">
        <f>příjmy!G40</f>
        <v>0</v>
      </c>
      <c r="R62" s="136"/>
      <c r="S62" s="136">
        <f>příjmy!G44</f>
        <v>45</v>
      </c>
      <c r="T62" s="136">
        <f>příjmy!G45</f>
        <v>23</v>
      </c>
      <c r="U62" s="136">
        <f>příjmy!G46</f>
        <v>12</v>
      </c>
      <c r="V62" s="138">
        <f>příjmy!G51</f>
        <v>0</v>
      </c>
      <c r="W62" s="136">
        <f>příjmy!G52</f>
        <v>13</v>
      </c>
      <c r="X62" s="136">
        <f>příjmy!G37+příjmy!G38</f>
        <v>361</v>
      </c>
      <c r="Y62" s="137">
        <f>SUM(Z62:AK62)</f>
        <v>0</v>
      </c>
      <c r="Z62" s="136"/>
      <c r="AA62" s="136"/>
      <c r="AB62" s="136"/>
      <c r="AC62" s="136"/>
      <c r="AD62" s="136"/>
      <c r="AE62" s="136"/>
      <c r="AF62" s="136"/>
      <c r="AG62" s="136">
        <f>příjmy!G126</f>
        <v>0</v>
      </c>
      <c r="AH62" s="136"/>
      <c r="AI62" s="136"/>
      <c r="AJ62" s="136"/>
      <c r="AK62" s="136"/>
      <c r="AL62" s="139"/>
      <c r="AM62" s="140"/>
      <c r="AN62" s="137">
        <f>SUM(AO62:AQ62)</f>
        <v>0</v>
      </c>
      <c r="AO62" s="136"/>
      <c r="AP62" s="136"/>
      <c r="AQ62" s="141">
        <f>příjmy!G49</f>
        <v>0</v>
      </c>
      <c r="AR62" s="140"/>
      <c r="AS62" s="142"/>
      <c r="AT62" s="7"/>
      <c r="AU62" s="133"/>
      <c r="AV62" s="8" t="s">
        <v>396</v>
      </c>
      <c r="AW62" s="834">
        <f t="shared" si="8"/>
        <v>1.0016806722689076</v>
      </c>
      <c r="AX62" s="134">
        <v>2380</v>
      </c>
      <c r="AY62" s="134">
        <f t="shared" si="43"/>
        <v>2384</v>
      </c>
      <c r="AZ62" s="8"/>
      <c r="BA62" s="143">
        <f>SUM(BB62:BH62)</f>
        <v>0</v>
      </c>
      <c r="BB62" s="136"/>
      <c r="BC62" s="136"/>
      <c r="BD62" s="136"/>
      <c r="BE62" s="136"/>
      <c r="BF62" s="136"/>
      <c r="BG62" s="136"/>
      <c r="BH62" s="136"/>
      <c r="BI62" s="144">
        <f>SUM(BJ62:BN62)</f>
        <v>0</v>
      </c>
      <c r="BJ62" s="136"/>
      <c r="BK62" s="136"/>
      <c r="BL62" s="136"/>
      <c r="BM62" s="136"/>
      <c r="BN62" s="145"/>
      <c r="BO62" s="140"/>
      <c r="BP62" s="146">
        <f>SUM(BQ62:BV62)</f>
        <v>0</v>
      </c>
      <c r="BQ62" s="136"/>
      <c r="BR62" s="136"/>
      <c r="BS62" s="136"/>
      <c r="BT62" s="136"/>
      <c r="BU62" s="136"/>
      <c r="BV62" s="136"/>
      <c r="BW62" s="144">
        <f>SUM(BX62:CD62)</f>
        <v>0</v>
      </c>
      <c r="BX62" s="136"/>
      <c r="BY62" s="136"/>
      <c r="BZ62" s="136"/>
      <c r="CA62" s="136"/>
      <c r="CB62" s="136"/>
      <c r="CC62" s="136"/>
      <c r="CD62" s="136"/>
      <c r="CE62" s="144">
        <f>SUM(CF62:CJ62)</f>
        <v>0</v>
      </c>
      <c r="CF62" s="136"/>
      <c r="CG62" s="136"/>
      <c r="CH62" s="136"/>
      <c r="CI62" s="136"/>
      <c r="CJ62" s="136"/>
      <c r="CK62" s="144">
        <f>SUM(CL62:CM62)</f>
        <v>0</v>
      </c>
      <c r="CL62" s="136"/>
      <c r="CM62" s="136"/>
      <c r="CN62" s="140">
        <f>SUM(CO62:CP62)</f>
        <v>0</v>
      </c>
      <c r="CO62" s="147"/>
      <c r="CP62" s="148"/>
      <c r="CQ62" s="140"/>
      <c r="CR62" s="140"/>
      <c r="CS62" s="140">
        <f>SUM(CT62:CU62)</f>
        <v>2384</v>
      </c>
      <c r="CT62" s="147">
        <f>výdaje!G595</f>
        <v>204</v>
      </c>
      <c r="CU62" s="148">
        <f>výdaje!G572</f>
        <v>2180</v>
      </c>
      <c r="CV62" s="140"/>
      <c r="CW62" s="140"/>
      <c r="CX62" s="140"/>
      <c r="CY62" s="144">
        <f>CZ62+DA62</f>
        <v>0</v>
      </c>
      <c r="CZ62" s="136"/>
      <c r="DA62" s="136"/>
      <c r="DB62" s="149"/>
      <c r="DC62" s="149"/>
      <c r="DD62" s="142"/>
    </row>
    <row r="63" spans="1:108" ht="11.25" customHeight="1" thickBot="1" thickTop="1">
      <c r="A63" s="133"/>
      <c r="B63" s="8" t="s">
        <v>397</v>
      </c>
      <c r="C63" s="834" t="str">
        <f t="shared" si="5"/>
        <v>*</v>
      </c>
      <c r="D63" s="816">
        <v>0</v>
      </c>
      <c r="E63" s="816">
        <f t="shared" si="42"/>
        <v>0</v>
      </c>
      <c r="F63" s="864"/>
      <c r="G63" s="208">
        <f>SUM(H63:M63)</f>
        <v>0</v>
      </c>
      <c r="H63" s="195"/>
      <c r="I63" s="195"/>
      <c r="J63" s="195"/>
      <c r="K63" s="195"/>
      <c r="L63" s="195"/>
      <c r="M63" s="195"/>
      <c r="N63" s="209">
        <f>SUM(O63:X63)</f>
        <v>0</v>
      </c>
      <c r="O63" s="195"/>
      <c r="P63" s="195"/>
      <c r="Q63" s="195"/>
      <c r="R63" s="195"/>
      <c r="S63" s="195"/>
      <c r="T63" s="195"/>
      <c r="U63" s="195"/>
      <c r="V63" s="197"/>
      <c r="W63" s="195"/>
      <c r="X63" s="195"/>
      <c r="Y63" s="209">
        <f>SUM(Z63:AK63)</f>
        <v>0</v>
      </c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210"/>
      <c r="AM63" s="206">
        <f>příjmy!G207+příjmy!G205+příjmy!G206</f>
        <v>0</v>
      </c>
      <c r="AN63" s="209">
        <f>SUM(AO63:AQ63)</f>
        <v>0</v>
      </c>
      <c r="AO63" s="195"/>
      <c r="AP63" s="195"/>
      <c r="AQ63" s="205"/>
      <c r="AR63" s="206"/>
      <c r="AS63" s="207"/>
      <c r="AT63" s="7"/>
      <c r="AU63" s="133"/>
      <c r="AV63" s="8" t="s">
        <v>397</v>
      </c>
      <c r="AW63" s="834" t="str">
        <f t="shared" si="8"/>
        <v>*</v>
      </c>
      <c r="AX63" s="134">
        <v>13560</v>
      </c>
      <c r="AY63" s="134">
        <f t="shared" si="43"/>
        <v>0</v>
      </c>
      <c r="AZ63" s="8"/>
      <c r="BA63" s="143">
        <f>SUM(BB63:BH63)</f>
        <v>0</v>
      </c>
      <c r="BB63" s="195"/>
      <c r="BC63" s="195"/>
      <c r="BD63" s="195"/>
      <c r="BE63" s="195"/>
      <c r="BF63" s="195"/>
      <c r="BG63" s="195"/>
      <c r="BH63" s="195"/>
      <c r="BI63" s="211">
        <f>SUM(BJ63:BN63)</f>
        <v>0</v>
      </c>
      <c r="BJ63" s="195"/>
      <c r="BK63" s="195"/>
      <c r="BL63" s="195"/>
      <c r="BM63" s="195"/>
      <c r="BN63" s="171"/>
      <c r="BO63" s="212"/>
      <c r="BP63" s="213">
        <f>SUM(BQ63:BV63)</f>
        <v>0</v>
      </c>
      <c r="BQ63" s="195"/>
      <c r="BR63" s="195"/>
      <c r="BS63" s="195"/>
      <c r="BT63" s="195"/>
      <c r="BU63" s="195"/>
      <c r="BV63" s="195"/>
      <c r="BW63" s="211">
        <f>SUM(BX63:CD63)</f>
        <v>0</v>
      </c>
      <c r="BX63" s="214"/>
      <c r="BY63" s="214"/>
      <c r="BZ63" s="214"/>
      <c r="CA63" s="214"/>
      <c r="CB63" s="214"/>
      <c r="CC63" s="214"/>
      <c r="CD63" s="214">
        <f>výdaje!G437</f>
        <v>0</v>
      </c>
      <c r="CE63" s="211">
        <f>SUM(CF63:CJ63)</f>
        <v>0</v>
      </c>
      <c r="CF63" s="214"/>
      <c r="CG63" s="214"/>
      <c r="CH63" s="214"/>
      <c r="CI63" s="214"/>
      <c r="CJ63" s="214"/>
      <c r="CK63" s="211">
        <f>SUM(CL63:CM63)</f>
        <v>0</v>
      </c>
      <c r="CL63" s="214"/>
      <c r="CM63" s="214"/>
      <c r="CN63" s="212">
        <f>SUM(CO63:CP63)</f>
        <v>0</v>
      </c>
      <c r="CO63" s="215"/>
      <c r="CP63" s="216"/>
      <c r="CQ63" s="212"/>
      <c r="CR63" s="212"/>
      <c r="CS63" s="212">
        <f>SUM(CT63:CU63)</f>
        <v>0</v>
      </c>
      <c r="CT63" s="215"/>
      <c r="CU63" s="216"/>
      <c r="CV63" s="212"/>
      <c r="CW63" s="212">
        <f>výdaje!G661+výdaje!G665</f>
        <v>0</v>
      </c>
      <c r="CX63" s="212"/>
      <c r="CY63" s="211">
        <f>CZ63+DA63</f>
        <v>0</v>
      </c>
      <c r="CZ63" s="214"/>
      <c r="DA63" s="214">
        <f>výdaje!G725</f>
        <v>0</v>
      </c>
      <c r="DB63" s="217">
        <f>výdaje!G735+výdaje!G736+výdaje!G737</f>
        <v>0</v>
      </c>
      <c r="DC63" s="217"/>
      <c r="DD63" s="218"/>
    </row>
    <row r="64" spans="1:108" ht="12" customHeight="1" thickBot="1" thickTop="1">
      <c r="A64" s="219"/>
      <c r="B64" s="220" t="s">
        <v>398</v>
      </c>
      <c r="C64" s="835">
        <f t="shared" si="5"/>
        <v>1</v>
      </c>
      <c r="D64" s="817">
        <v>115</v>
      </c>
      <c r="E64" s="817">
        <f t="shared" si="42"/>
        <v>115</v>
      </c>
      <c r="F64" s="555"/>
      <c r="G64" s="221">
        <f>SUM(H64:M64)</f>
        <v>0</v>
      </c>
      <c r="H64" s="222"/>
      <c r="I64" s="223"/>
      <c r="J64" s="223"/>
      <c r="K64" s="223"/>
      <c r="L64" s="223"/>
      <c r="M64" s="224"/>
      <c r="N64" s="225">
        <f>SUM(O64:X64)</f>
        <v>0</v>
      </c>
      <c r="O64" s="222"/>
      <c r="P64" s="223"/>
      <c r="Q64" s="223"/>
      <c r="R64" s="223"/>
      <c r="S64" s="223"/>
      <c r="T64" s="223"/>
      <c r="U64" s="223"/>
      <c r="V64" s="223"/>
      <c r="W64" s="223"/>
      <c r="X64" s="224"/>
      <c r="Y64" s="225">
        <f>SUM(Z64:AK64)</f>
        <v>115</v>
      </c>
      <c r="Z64" s="222"/>
      <c r="AA64" s="223"/>
      <c r="AB64" s="223"/>
      <c r="AC64" s="223"/>
      <c r="AD64" s="223"/>
      <c r="AE64" s="226">
        <f>příjmy!G114</f>
        <v>2</v>
      </c>
      <c r="AF64" s="223"/>
      <c r="AG64" s="223"/>
      <c r="AH64" s="223"/>
      <c r="AI64" s="223"/>
      <c r="AJ64" s="226">
        <f>příjmy!G187</f>
        <v>0</v>
      </c>
      <c r="AK64" s="227">
        <f>příjmy!G188</f>
        <v>113</v>
      </c>
      <c r="AL64" s="225"/>
      <c r="AM64" s="225"/>
      <c r="AN64" s="225">
        <f>SUM(AO64:AQ64)</f>
        <v>0</v>
      </c>
      <c r="AO64" s="222"/>
      <c r="AP64" s="223"/>
      <c r="AQ64" s="224"/>
      <c r="AR64" s="225"/>
      <c r="AS64" s="228"/>
      <c r="AT64" s="229"/>
      <c r="AU64" s="230"/>
      <c r="AV64" s="229" t="s">
        <v>398</v>
      </c>
      <c r="AW64" s="834">
        <f t="shared" si="8"/>
        <v>0.8366890380313199</v>
      </c>
      <c r="AX64" s="134">
        <v>447</v>
      </c>
      <c r="AY64" s="134">
        <f t="shared" si="43"/>
        <v>374</v>
      </c>
      <c r="AZ64" s="8"/>
      <c r="BA64" s="143">
        <f>SUM(BB64:BH64)</f>
        <v>152</v>
      </c>
      <c r="BB64" s="215">
        <f>výdaje!G24</f>
        <v>152</v>
      </c>
      <c r="BC64" s="214"/>
      <c r="BD64" s="214"/>
      <c r="BE64" s="214"/>
      <c r="BF64" s="214"/>
      <c r="BG64" s="214"/>
      <c r="BH64" s="216"/>
      <c r="BI64" s="211">
        <f>SUM(BJ64:BN64)</f>
        <v>0</v>
      </c>
      <c r="BJ64" s="215"/>
      <c r="BK64" s="214"/>
      <c r="BL64" s="214"/>
      <c r="BM64" s="214"/>
      <c r="BN64" s="216"/>
      <c r="BO64" s="212"/>
      <c r="BP64" s="213">
        <f>SUM(BQ64:BV64)</f>
        <v>0</v>
      </c>
      <c r="BQ64" s="215"/>
      <c r="BR64" s="214"/>
      <c r="BS64" s="214"/>
      <c r="BT64" s="214"/>
      <c r="BU64" s="214"/>
      <c r="BV64" s="216"/>
      <c r="BW64" s="211">
        <f>SUM(BX64:CD64)</f>
        <v>111</v>
      </c>
      <c r="BX64" s="214"/>
      <c r="BY64" s="214"/>
      <c r="BZ64" s="214">
        <f>výdaje!G359</f>
        <v>17</v>
      </c>
      <c r="CA64" s="214"/>
      <c r="CB64" s="214"/>
      <c r="CC64" s="214"/>
      <c r="CD64" s="214">
        <f>výdaje!G412</f>
        <v>94</v>
      </c>
      <c r="CE64" s="211">
        <f>SUM(CF64:CJ64)</f>
        <v>2</v>
      </c>
      <c r="CF64" s="214"/>
      <c r="CG64" s="214"/>
      <c r="CH64" s="214"/>
      <c r="CI64" s="214">
        <f>výdaje!G518</f>
        <v>2</v>
      </c>
      <c r="CJ64" s="214"/>
      <c r="CK64" s="211">
        <f>SUM(CL64:CM64)</f>
        <v>0</v>
      </c>
      <c r="CL64" s="214"/>
      <c r="CM64" s="214"/>
      <c r="CN64" s="212">
        <f>SUM(CO64:CP64)</f>
        <v>1</v>
      </c>
      <c r="CO64" s="215"/>
      <c r="CP64" s="216">
        <f>výdaje!G536</f>
        <v>1</v>
      </c>
      <c r="CQ64" s="212"/>
      <c r="CR64" s="212"/>
      <c r="CS64" s="212">
        <f>SUM(CT64:CU64)</f>
        <v>0</v>
      </c>
      <c r="CT64" s="215"/>
      <c r="CU64" s="216"/>
      <c r="CV64" s="212"/>
      <c r="CW64" s="212"/>
      <c r="CX64" s="212">
        <f>výdaje!G650</f>
        <v>108</v>
      </c>
      <c r="CY64" s="211">
        <f>CZ64+DA64</f>
        <v>0</v>
      </c>
      <c r="CZ64" s="214"/>
      <c r="DA64" s="214"/>
      <c r="DB64" s="217"/>
      <c r="DC64" s="217"/>
      <c r="DD64" s="218"/>
    </row>
    <row r="70" ht="12.75">
      <c r="AR70" s="104">
        <f>AR7+AS7</f>
        <v>8418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7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2.875" style="1" customWidth="1"/>
    <col min="2" max="2" width="36.625" style="1" customWidth="1"/>
    <col min="3" max="3" width="2.00390625" style="1" hidden="1" customWidth="1"/>
    <col min="4" max="4" width="1.75390625" style="1" customWidth="1"/>
    <col min="5" max="5" width="8.75390625" style="1" customWidth="1"/>
    <col min="6" max="6" width="9.875" style="1" customWidth="1"/>
    <col min="7" max="7" width="7.25390625" style="1" customWidth="1"/>
    <col min="8" max="8" width="1.37890625" style="1" customWidth="1"/>
    <col min="9" max="9" width="8.75390625" style="1" customWidth="1"/>
    <col min="10" max="10" width="10.375" style="1" customWidth="1"/>
    <col min="11" max="11" width="7.25390625" style="1" customWidth="1"/>
    <col min="12" max="12" width="1.12109375" style="1" customWidth="1"/>
    <col min="13" max="13" width="8.125" style="1" customWidth="1"/>
    <col min="14" max="14" width="10.625" style="1" customWidth="1"/>
    <col min="15" max="15" width="6.875" style="1" customWidth="1"/>
    <col min="16" max="16" width="36.625" style="1" customWidth="1"/>
    <col min="17" max="17" width="1.625" style="1" customWidth="1"/>
    <col min="18" max="18" width="8.875" style="1" customWidth="1"/>
    <col min="19" max="19" width="10.00390625" style="1" customWidth="1"/>
    <col min="20" max="20" width="8.00390625" style="1" customWidth="1"/>
    <col min="21" max="21" width="0.875" style="1" customWidth="1"/>
    <col min="22" max="22" width="9.00390625" style="1" customWidth="1"/>
    <col min="23" max="23" width="10.25390625" style="1" customWidth="1"/>
    <col min="24" max="24" width="8.00390625" style="1" customWidth="1"/>
    <col min="25" max="25" width="0.875" style="1" customWidth="1"/>
    <col min="26" max="26" width="7.625" style="1" customWidth="1"/>
    <col min="27" max="27" width="9.875" style="1" customWidth="1"/>
    <col min="28" max="28" width="7.25390625" style="1" customWidth="1"/>
    <col min="29" max="16384" width="9.00390625" style="1" customWidth="1"/>
  </cols>
  <sheetData>
    <row r="1" spans="14:27" ht="15" customHeight="1">
      <c r="N1" s="231" t="s">
        <v>399</v>
      </c>
      <c r="O1" s="231"/>
      <c r="AA1" s="231" t="s">
        <v>400</v>
      </c>
    </row>
    <row r="2" spans="14:15" ht="9.75" customHeight="1">
      <c r="N2" s="232"/>
      <c r="O2" s="232"/>
    </row>
    <row r="3" spans="1:20" ht="18" customHeight="1" thickBot="1">
      <c r="A3" s="1044" t="s">
        <v>220</v>
      </c>
      <c r="B3" s="233"/>
      <c r="C3" s="234"/>
      <c r="D3" s="234"/>
      <c r="E3" s="234"/>
      <c r="F3" s="235"/>
      <c r="G3" s="235"/>
      <c r="H3" s="236"/>
      <c r="I3" s="236"/>
      <c r="J3" s="235"/>
      <c r="K3" s="235"/>
      <c r="L3" s="237"/>
      <c r="M3" s="237"/>
      <c r="N3" s="237"/>
      <c r="O3" s="237"/>
      <c r="P3" s="1044" t="s">
        <v>221</v>
      </c>
      <c r="Q3" s="416"/>
      <c r="R3" s="416"/>
      <c r="S3" s="234"/>
      <c r="T3" s="234"/>
    </row>
    <row r="4" spans="1:28" ht="18" customHeight="1" thickBot="1">
      <c r="A4" s="238"/>
      <c r="B4" s="239" t="s">
        <v>401</v>
      </c>
      <c r="C4" s="234"/>
      <c r="D4" s="234"/>
      <c r="E4" s="873"/>
      <c r="F4" s="874" t="s">
        <v>402</v>
      </c>
      <c r="G4" s="875"/>
      <c r="H4" s="799"/>
      <c r="I4" s="884"/>
      <c r="J4" s="874" t="s">
        <v>403</v>
      </c>
      <c r="K4" s="875"/>
      <c r="L4" s="237"/>
      <c r="M4" s="885"/>
      <c r="N4" s="874" t="s">
        <v>29</v>
      </c>
      <c r="O4" s="875"/>
      <c r="P4" s="240" t="s">
        <v>401</v>
      </c>
      <c r="Q4" s="800"/>
      <c r="R4" s="886"/>
      <c r="S4" s="874" t="s">
        <v>402</v>
      </c>
      <c r="T4" s="875"/>
      <c r="U4" s="241"/>
      <c r="V4" s="887"/>
      <c r="W4" s="888" t="s">
        <v>403</v>
      </c>
      <c r="X4" s="889"/>
      <c r="Y4" s="241"/>
      <c r="Z4" s="887"/>
      <c r="AA4" s="888" t="s">
        <v>29</v>
      </c>
      <c r="AB4" s="890"/>
    </row>
    <row r="5" spans="1:28" ht="18" customHeight="1">
      <c r="A5" s="242"/>
      <c r="B5" s="243"/>
      <c r="C5" s="242"/>
      <c r="D5" s="242"/>
      <c r="E5" s="244" t="s">
        <v>648</v>
      </c>
      <c r="F5" s="244" t="s">
        <v>1129</v>
      </c>
      <c r="G5" s="244" t="s">
        <v>1129</v>
      </c>
      <c r="H5" s="245"/>
      <c r="I5" s="244" t="s">
        <v>648</v>
      </c>
      <c r="J5" s="244" t="s">
        <v>1129</v>
      </c>
      <c r="K5" s="244" t="s">
        <v>1129</v>
      </c>
      <c r="L5" s="245"/>
      <c r="M5" s="244" t="s">
        <v>648</v>
      </c>
      <c r="N5" s="244" t="s">
        <v>1129</v>
      </c>
      <c r="O5" s="244" t="s">
        <v>1129</v>
      </c>
      <c r="P5" s="247"/>
      <c r="Q5" s="801"/>
      <c r="R5" s="246" t="s">
        <v>648</v>
      </c>
      <c r="S5" s="246" t="s">
        <v>1129</v>
      </c>
      <c r="T5" s="246" t="s">
        <v>1129</v>
      </c>
      <c r="U5" s="245"/>
      <c r="V5" s="246" t="s">
        <v>648</v>
      </c>
      <c r="W5" s="246" t="s">
        <v>1129</v>
      </c>
      <c r="X5" s="246" t="s">
        <v>1129</v>
      </c>
      <c r="Y5" s="249"/>
      <c r="Z5" s="246" t="s">
        <v>648</v>
      </c>
      <c r="AA5" s="246" t="s">
        <v>1129</v>
      </c>
      <c r="AB5" s="246" t="s">
        <v>1129</v>
      </c>
    </row>
    <row r="6" spans="1:28" ht="18" customHeight="1" thickBot="1">
      <c r="A6" s="250"/>
      <c r="B6" s="251"/>
      <c r="C6" s="250"/>
      <c r="D6" s="250"/>
      <c r="E6" s="872" t="s">
        <v>559</v>
      </c>
      <c r="F6" s="872" t="s">
        <v>207</v>
      </c>
      <c r="G6" s="872" t="s">
        <v>87</v>
      </c>
      <c r="H6" s="252"/>
      <c r="I6" s="246" t="s">
        <v>559</v>
      </c>
      <c r="J6" s="872" t="s">
        <v>207</v>
      </c>
      <c r="K6" s="872" t="s">
        <v>87</v>
      </c>
      <c r="L6" s="252"/>
      <c r="M6" s="246" t="s">
        <v>559</v>
      </c>
      <c r="N6" s="872" t="s">
        <v>207</v>
      </c>
      <c r="O6" s="872" t="s">
        <v>87</v>
      </c>
      <c r="P6" s="253"/>
      <c r="Q6" s="802"/>
      <c r="R6" s="246" t="s">
        <v>559</v>
      </c>
      <c r="S6" s="872" t="s">
        <v>207</v>
      </c>
      <c r="T6" s="872" t="s">
        <v>87</v>
      </c>
      <c r="U6" s="252"/>
      <c r="V6" s="246" t="s">
        <v>559</v>
      </c>
      <c r="W6" s="872" t="s">
        <v>207</v>
      </c>
      <c r="X6" s="872" t="s">
        <v>87</v>
      </c>
      <c r="Y6" s="254"/>
      <c r="Z6" s="246" t="s">
        <v>559</v>
      </c>
      <c r="AA6" s="872" t="s">
        <v>207</v>
      </c>
      <c r="AB6" s="872" t="s">
        <v>87</v>
      </c>
    </row>
    <row r="7" spans="1:28" ht="21.75" customHeight="1" thickBot="1" thickTop="1">
      <c r="A7" s="255" t="s">
        <v>420</v>
      </c>
      <c r="B7" s="256"/>
      <c r="C7" s="257"/>
      <c r="D7" s="798"/>
      <c r="E7" s="258">
        <v>54307</v>
      </c>
      <c r="F7" s="258">
        <f>SUM(F8,F11,F14,F19,F25,F36,F41,F58,F60)</f>
        <v>52805</v>
      </c>
      <c r="G7" s="898">
        <f aca="true" t="shared" si="0" ref="G7:G63">IF(OR(F7=0,E7=0),"*",F7/E7)</f>
        <v>0.9723424236286299</v>
      </c>
      <c r="H7" s="259"/>
      <c r="I7" s="258">
        <v>8360</v>
      </c>
      <c r="J7" s="258">
        <f>SUM(J8,J11,J14,J19,J25,J36,J41,J58,J60)</f>
        <v>6805</v>
      </c>
      <c r="K7" s="898">
        <f aca="true" t="shared" si="1" ref="K7:K63">IF(OR(J7=0,I7=0),"*",J7/I7)</f>
        <v>0.8139952153110048</v>
      </c>
      <c r="L7" s="259"/>
      <c r="M7" s="258">
        <v>15974</v>
      </c>
      <c r="N7" s="258">
        <f>SUM(N8,N11,N14,N19,N25,N36,N41,N58,N60)</f>
        <v>0</v>
      </c>
      <c r="O7" s="898" t="str">
        <f aca="true" t="shared" si="2" ref="O7:O63">IF(OR(N7=0,M7=0),"*",N7/M7)</f>
        <v>*</v>
      </c>
      <c r="P7" s="755" t="s">
        <v>420</v>
      </c>
      <c r="Q7" s="803"/>
      <c r="R7" s="258">
        <v>54307</v>
      </c>
      <c r="S7" s="258">
        <f>SUM(S8,S11,S14,S19,S25,S36,S41,S58,S60)</f>
        <v>46431</v>
      </c>
      <c r="T7" s="898">
        <f aca="true" t="shared" si="3" ref="T7:T63">IF(OR(S7=0,R7=0),"*",S7/R7)</f>
        <v>0.8549726554587807</v>
      </c>
      <c r="U7" s="260"/>
      <c r="V7" s="258">
        <v>21982</v>
      </c>
      <c r="W7" s="258">
        <f>SUM(W8,W11,W14,W19,W25,W36,W41,W58,W60)</f>
        <v>8221</v>
      </c>
      <c r="X7" s="898">
        <f aca="true" t="shared" si="4" ref="X7:X63">IF(OR(W7=0,V7=0),"*",W7/V7)</f>
        <v>0.37398780820671457</v>
      </c>
      <c r="Y7" s="261"/>
      <c r="Z7" s="258">
        <v>2352</v>
      </c>
      <c r="AA7" s="258">
        <f>SUM(AA8,AA11,AA14,AA19,AA25,AA36,AA41,AA58,AA60)</f>
        <v>4958</v>
      </c>
      <c r="AB7" s="898">
        <f aca="true" t="shared" si="5" ref="AB7:AB63">IF(OR(AA7=0,Z7=0),"*",AA7/Z7)</f>
        <v>2.1079931972789114</v>
      </c>
    </row>
    <row r="8" spans="1:28" ht="19.5" customHeight="1" thickBot="1" thickTop="1">
      <c r="A8" s="262" t="s">
        <v>182</v>
      </c>
      <c r="B8" s="263"/>
      <c r="C8" s="264"/>
      <c r="D8" s="264"/>
      <c r="E8" s="656">
        <v>90</v>
      </c>
      <c r="F8" s="656">
        <f>SUM(F9:F10)</f>
        <v>70</v>
      </c>
      <c r="G8" s="899">
        <f t="shared" si="0"/>
        <v>0.7777777777777778</v>
      </c>
      <c r="H8" s="266"/>
      <c r="I8" s="656">
        <v>1252</v>
      </c>
      <c r="J8" s="656">
        <f>SUM(J9:J10)</f>
        <v>1272</v>
      </c>
      <c r="K8" s="879">
        <f t="shared" si="1"/>
        <v>1.0159744408945688</v>
      </c>
      <c r="L8" s="266"/>
      <c r="M8" s="265">
        <v>0</v>
      </c>
      <c r="N8" s="265">
        <f>SUM(N9:N10)</f>
        <v>0</v>
      </c>
      <c r="O8" s="879" t="str">
        <f t="shared" si="2"/>
        <v>*</v>
      </c>
      <c r="P8" s="756" t="s">
        <v>182</v>
      </c>
      <c r="Q8" s="804"/>
      <c r="R8" s="265">
        <v>219</v>
      </c>
      <c r="S8" s="265">
        <f>SUM(S9:S10)</f>
        <v>120</v>
      </c>
      <c r="T8" s="899">
        <f t="shared" si="3"/>
        <v>0.547945205479452</v>
      </c>
      <c r="U8" s="260"/>
      <c r="V8" s="656">
        <v>685</v>
      </c>
      <c r="W8" s="656">
        <f>SUM(W9:W10)</f>
        <v>66</v>
      </c>
      <c r="X8" s="899">
        <f t="shared" si="4"/>
        <v>0.09635036496350365</v>
      </c>
      <c r="Y8" s="267"/>
      <c r="Z8" s="656">
        <v>1252</v>
      </c>
      <c r="AA8" s="656">
        <f>SUM(AA9:AA10)</f>
        <v>1252</v>
      </c>
      <c r="AB8" s="899">
        <f t="shared" si="5"/>
        <v>1</v>
      </c>
    </row>
    <row r="9" spans="1:28" ht="15" customHeight="1" thickTop="1">
      <c r="A9" s="242"/>
      <c r="B9" s="268" t="s">
        <v>556</v>
      </c>
      <c r="C9" s="269"/>
      <c r="D9" s="269"/>
      <c r="E9" s="270">
        <v>90</v>
      </c>
      <c r="F9" s="270">
        <f>'Tabulka č. 1 - akce_nová'!C27</f>
        <v>70</v>
      </c>
      <c r="G9" s="878">
        <f t="shared" si="0"/>
        <v>0.7777777777777778</v>
      </c>
      <c r="H9" s="259"/>
      <c r="I9" s="270">
        <v>1252</v>
      </c>
      <c r="J9" s="270">
        <f>položky!AN10+položky!AR10+položky!AS10-N9-F9</f>
        <v>1272</v>
      </c>
      <c r="K9" s="878">
        <f t="shared" si="1"/>
        <v>1.0159744408945688</v>
      </c>
      <c r="L9" s="259"/>
      <c r="M9" s="270">
        <v>0</v>
      </c>
      <c r="N9" s="270">
        <v>0</v>
      </c>
      <c r="O9" s="878" t="str">
        <f t="shared" si="2"/>
        <v>*</v>
      </c>
      <c r="P9" s="726" t="s">
        <v>557</v>
      </c>
      <c r="Q9" s="133"/>
      <c r="R9" s="270">
        <v>182</v>
      </c>
      <c r="S9" s="270">
        <f>položky!AY10-W9</f>
        <v>110</v>
      </c>
      <c r="T9" s="878">
        <f t="shared" si="3"/>
        <v>0.6043956043956044</v>
      </c>
      <c r="U9" s="260"/>
      <c r="V9" s="270">
        <v>685</v>
      </c>
      <c r="W9" s="270">
        <f>položky!CY10+výdaje!G720</f>
        <v>66</v>
      </c>
      <c r="X9" s="878">
        <f t="shared" si="4"/>
        <v>0.09635036496350365</v>
      </c>
      <c r="Y9" s="271"/>
      <c r="Z9" s="270">
        <v>1252</v>
      </c>
      <c r="AA9" s="270">
        <f>Financování!G21</f>
        <v>1252</v>
      </c>
      <c r="AB9" s="878">
        <f t="shared" si="5"/>
        <v>1</v>
      </c>
    </row>
    <row r="10" spans="1:28" ht="16.5" customHeight="1" thickBot="1">
      <c r="A10" s="242"/>
      <c r="B10" s="268" t="s">
        <v>186</v>
      </c>
      <c r="C10" s="269"/>
      <c r="D10" s="269"/>
      <c r="E10" s="270">
        <v>0</v>
      </c>
      <c r="F10" s="270">
        <f>položky!E11-J10</f>
        <v>0</v>
      </c>
      <c r="G10" s="880" t="str">
        <f t="shared" si="0"/>
        <v>*</v>
      </c>
      <c r="H10" s="254"/>
      <c r="I10" s="270">
        <v>0</v>
      </c>
      <c r="J10" s="270">
        <v>0</v>
      </c>
      <c r="K10" s="880" t="str">
        <f t="shared" si="1"/>
        <v>*</v>
      </c>
      <c r="L10" s="254"/>
      <c r="M10" s="272">
        <v>0</v>
      </c>
      <c r="N10" s="272">
        <v>0</v>
      </c>
      <c r="O10" s="880" t="str">
        <f t="shared" si="2"/>
        <v>*</v>
      </c>
      <c r="P10" s="726" t="s">
        <v>186</v>
      </c>
      <c r="Q10" s="133"/>
      <c r="R10" s="270">
        <v>37</v>
      </c>
      <c r="S10" s="270">
        <f>položky!AY11-W10</f>
        <v>10</v>
      </c>
      <c r="T10" s="880">
        <f t="shared" si="3"/>
        <v>0.2702702702702703</v>
      </c>
      <c r="U10" s="260"/>
      <c r="V10" s="270">
        <v>0</v>
      </c>
      <c r="W10" s="270">
        <f>položky!CY11</f>
        <v>0</v>
      </c>
      <c r="X10" s="880" t="str">
        <f t="shared" si="4"/>
        <v>*</v>
      </c>
      <c r="Y10" s="271"/>
      <c r="Z10" s="272">
        <v>0</v>
      </c>
      <c r="AA10" s="272">
        <v>0</v>
      </c>
      <c r="AB10" s="880" t="str">
        <f t="shared" si="5"/>
        <v>*</v>
      </c>
    </row>
    <row r="11" spans="1:28" ht="16.5" customHeight="1" thickBot="1" thickTop="1">
      <c r="A11" s="273" t="s">
        <v>188</v>
      </c>
      <c r="B11" s="274"/>
      <c r="C11" s="275"/>
      <c r="D11" s="275"/>
      <c r="E11" s="276">
        <v>365</v>
      </c>
      <c r="F11" s="276">
        <f>SUM(F12:F13)</f>
        <v>370</v>
      </c>
      <c r="G11" s="900">
        <f t="shared" si="0"/>
        <v>1.0136986301369864</v>
      </c>
      <c r="H11" s="266"/>
      <c r="I11" s="276">
        <v>199</v>
      </c>
      <c r="J11" s="276">
        <f>SUM(J12:J13)</f>
        <v>199</v>
      </c>
      <c r="K11" s="900">
        <f t="shared" si="1"/>
        <v>1</v>
      </c>
      <c r="L11" s="266"/>
      <c r="M11" s="277">
        <v>0</v>
      </c>
      <c r="N11" s="277">
        <f>SUM(N12:N13)</f>
        <v>0</v>
      </c>
      <c r="O11" s="900" t="str">
        <f t="shared" si="2"/>
        <v>*</v>
      </c>
      <c r="P11" s="757" t="s">
        <v>188</v>
      </c>
      <c r="Q11" s="805"/>
      <c r="R11" s="277">
        <v>1040</v>
      </c>
      <c r="S11" s="276">
        <f>SUM(S12:S13)</f>
        <v>544</v>
      </c>
      <c r="T11" s="900">
        <f t="shared" si="3"/>
        <v>0.5230769230769231</v>
      </c>
      <c r="U11" s="260"/>
      <c r="V11" s="277">
        <v>851</v>
      </c>
      <c r="W11" s="277">
        <f>SUM(W12:W13)</f>
        <v>757</v>
      </c>
      <c r="X11" s="900">
        <f t="shared" si="4"/>
        <v>0.8895417156286721</v>
      </c>
      <c r="Y11" s="267"/>
      <c r="Z11" s="276">
        <v>0</v>
      </c>
      <c r="AA11" s="276">
        <f>SUM(AA12:AA13)</f>
        <v>0</v>
      </c>
      <c r="AB11" s="881" t="str">
        <f t="shared" si="5"/>
        <v>*</v>
      </c>
    </row>
    <row r="12" spans="1:28" ht="15" customHeight="1" thickTop="1">
      <c r="A12" s="242"/>
      <c r="B12" s="268" t="s">
        <v>189</v>
      </c>
      <c r="C12" s="248"/>
      <c r="D12" s="248"/>
      <c r="E12" s="270">
        <v>365</v>
      </c>
      <c r="F12" s="270">
        <f>položky!E13-J12</f>
        <v>370</v>
      </c>
      <c r="G12" s="878">
        <f t="shared" si="0"/>
        <v>1.0136986301369864</v>
      </c>
      <c r="H12" s="259"/>
      <c r="I12" s="270">
        <v>199</v>
      </c>
      <c r="J12" s="270">
        <f>položky!AN13+položky!AR13</f>
        <v>199</v>
      </c>
      <c r="K12" s="878">
        <f t="shared" si="1"/>
        <v>1</v>
      </c>
      <c r="L12" s="259"/>
      <c r="M12" s="270">
        <v>0</v>
      </c>
      <c r="N12" s="270">
        <f>Financování!G11</f>
        <v>0</v>
      </c>
      <c r="O12" s="878" t="str">
        <f t="shared" si="2"/>
        <v>*</v>
      </c>
      <c r="P12" s="726" t="s">
        <v>189</v>
      </c>
      <c r="Q12" s="133"/>
      <c r="R12" s="270">
        <v>1040</v>
      </c>
      <c r="S12" s="270">
        <f>položky!AY13-W12</f>
        <v>544</v>
      </c>
      <c r="T12" s="878">
        <f t="shared" si="3"/>
        <v>0.5230769230769231</v>
      </c>
      <c r="U12" s="260"/>
      <c r="V12" s="270">
        <v>851</v>
      </c>
      <c r="W12" s="270">
        <f>položky!CY13+výdaje!G721</f>
        <v>757</v>
      </c>
      <c r="X12" s="878">
        <f t="shared" si="4"/>
        <v>0.8895417156286721</v>
      </c>
      <c r="Y12" s="271"/>
      <c r="Z12" s="270">
        <v>0</v>
      </c>
      <c r="AA12" s="270">
        <v>0</v>
      </c>
      <c r="AB12" s="878" t="str">
        <f t="shared" si="5"/>
        <v>*</v>
      </c>
    </row>
    <row r="13" spans="1:28" ht="15" customHeight="1" thickBot="1">
      <c r="A13" s="242"/>
      <c r="B13" s="268" t="s">
        <v>190</v>
      </c>
      <c r="C13" s="248"/>
      <c r="D13" s="248"/>
      <c r="E13" s="270">
        <v>0</v>
      </c>
      <c r="F13" s="270">
        <f>položky!E14-J13</f>
        <v>0</v>
      </c>
      <c r="G13" s="880" t="str">
        <f t="shared" si="0"/>
        <v>*</v>
      </c>
      <c r="H13" s="259"/>
      <c r="I13" s="270">
        <v>0</v>
      </c>
      <c r="J13" s="270">
        <f>položky!AN14</f>
        <v>0</v>
      </c>
      <c r="K13" s="880" t="str">
        <f t="shared" si="1"/>
        <v>*</v>
      </c>
      <c r="L13" s="259"/>
      <c r="M13" s="279">
        <v>0</v>
      </c>
      <c r="N13" s="279">
        <v>0</v>
      </c>
      <c r="O13" s="880" t="str">
        <f t="shared" si="2"/>
        <v>*</v>
      </c>
      <c r="P13" s="726" t="s">
        <v>190</v>
      </c>
      <c r="Q13" s="133"/>
      <c r="R13" s="270">
        <v>0</v>
      </c>
      <c r="S13" s="270">
        <f>položky!AY14-W13</f>
        <v>0</v>
      </c>
      <c r="T13" s="880" t="str">
        <f t="shared" si="3"/>
        <v>*</v>
      </c>
      <c r="U13" s="260"/>
      <c r="V13" s="270">
        <v>0</v>
      </c>
      <c r="W13" s="270">
        <f>položky!CY14</f>
        <v>0</v>
      </c>
      <c r="X13" s="880" t="str">
        <f t="shared" si="4"/>
        <v>*</v>
      </c>
      <c r="Y13" s="271"/>
      <c r="Z13" s="279">
        <v>0</v>
      </c>
      <c r="AA13" s="279">
        <v>0</v>
      </c>
      <c r="AB13" s="880" t="str">
        <f t="shared" si="5"/>
        <v>*</v>
      </c>
    </row>
    <row r="14" spans="1:28" ht="16.5" customHeight="1" thickBot="1" thickTop="1">
      <c r="A14" s="273" t="s">
        <v>191</v>
      </c>
      <c r="B14" s="274"/>
      <c r="C14" s="275"/>
      <c r="D14" s="275"/>
      <c r="E14" s="277">
        <v>1784</v>
      </c>
      <c r="F14" s="277">
        <f>SUM(F15:F18)</f>
        <v>1730</v>
      </c>
      <c r="G14" s="900">
        <f t="shared" si="0"/>
        <v>0.9697309417040358</v>
      </c>
      <c r="H14" s="266"/>
      <c r="I14" s="277">
        <v>0</v>
      </c>
      <c r="J14" s="277">
        <f>SUM(J15:J18)</f>
        <v>0</v>
      </c>
      <c r="K14" s="900" t="str">
        <f t="shared" si="1"/>
        <v>*</v>
      </c>
      <c r="L14" s="266"/>
      <c r="M14" s="277">
        <v>0</v>
      </c>
      <c r="N14" s="277">
        <f>SUM(N15:N18)</f>
        <v>0</v>
      </c>
      <c r="O14" s="900" t="str">
        <f t="shared" si="2"/>
        <v>*</v>
      </c>
      <c r="P14" s="757" t="s">
        <v>191</v>
      </c>
      <c r="Q14" s="805"/>
      <c r="R14" s="277">
        <v>5729</v>
      </c>
      <c r="S14" s="277">
        <f>SUM(S15:S18)</f>
        <v>5729</v>
      </c>
      <c r="T14" s="900">
        <f t="shared" si="3"/>
        <v>1</v>
      </c>
      <c r="U14" s="260"/>
      <c r="V14" s="277">
        <v>395</v>
      </c>
      <c r="W14" s="277">
        <f>SUM(W15:W18)</f>
        <v>387</v>
      </c>
      <c r="X14" s="900">
        <f t="shared" si="4"/>
        <v>0.979746835443038</v>
      </c>
      <c r="Y14" s="280"/>
      <c r="Z14" s="277">
        <v>0</v>
      </c>
      <c r="AA14" s="277">
        <f>SUM(AA15:AA18)</f>
        <v>0</v>
      </c>
      <c r="AB14" s="881" t="str">
        <f t="shared" si="5"/>
        <v>*</v>
      </c>
    </row>
    <row r="15" spans="1:31" ht="12.75" customHeight="1" thickTop="1">
      <c r="A15" s="281"/>
      <c r="B15" s="719" t="s">
        <v>421</v>
      </c>
      <c r="C15" s="278"/>
      <c r="D15" s="278"/>
      <c r="E15" s="270">
        <v>140</v>
      </c>
      <c r="F15" s="270">
        <f>položky!E16</f>
        <v>86</v>
      </c>
      <c r="G15" s="878">
        <f t="shared" si="0"/>
        <v>0.6142857142857143</v>
      </c>
      <c r="H15" s="282"/>
      <c r="I15" s="283">
        <v>0</v>
      </c>
      <c r="J15" s="283">
        <v>0</v>
      </c>
      <c r="K15" s="878" t="str">
        <f t="shared" si="1"/>
        <v>*</v>
      </c>
      <c r="L15" s="282"/>
      <c r="M15" s="283">
        <v>0</v>
      </c>
      <c r="N15" s="283">
        <v>0</v>
      </c>
      <c r="O15" s="878" t="str">
        <f t="shared" si="2"/>
        <v>*</v>
      </c>
      <c r="P15" s="758" t="s">
        <v>421</v>
      </c>
      <c r="Q15" s="133"/>
      <c r="R15" s="283">
        <v>4085</v>
      </c>
      <c r="S15" s="283">
        <f>položky!AY16-W15</f>
        <v>4085</v>
      </c>
      <c r="T15" s="878">
        <f t="shared" si="3"/>
        <v>1</v>
      </c>
      <c r="U15" s="284"/>
      <c r="V15" s="283">
        <v>345</v>
      </c>
      <c r="W15" s="283">
        <f>položky!CZ16</f>
        <v>345</v>
      </c>
      <c r="X15" s="878">
        <f t="shared" si="4"/>
        <v>1</v>
      </c>
      <c r="Y15" s="271"/>
      <c r="Z15" s="283">
        <v>0</v>
      </c>
      <c r="AA15" s="283">
        <v>0</v>
      </c>
      <c r="AB15" s="878" t="str">
        <f t="shared" si="5"/>
        <v>*</v>
      </c>
      <c r="AC15" s="164"/>
      <c r="AD15" s="164"/>
      <c r="AE15" s="164"/>
    </row>
    <row r="16" spans="1:28" ht="12.75" customHeight="1">
      <c r="A16" s="242"/>
      <c r="B16" s="720" t="s">
        <v>422</v>
      </c>
      <c r="C16" s="248"/>
      <c r="D16" s="248"/>
      <c r="E16" s="270">
        <v>589</v>
      </c>
      <c r="F16" s="270">
        <f>položky!E17-J16</f>
        <v>589</v>
      </c>
      <c r="G16" s="876">
        <f t="shared" si="0"/>
        <v>1</v>
      </c>
      <c r="H16" s="252"/>
      <c r="I16" s="270">
        <v>0</v>
      </c>
      <c r="J16" s="270">
        <f>položky!AN17</f>
        <v>0</v>
      </c>
      <c r="K16" s="876" t="str">
        <f t="shared" si="1"/>
        <v>*</v>
      </c>
      <c r="L16" s="252"/>
      <c r="M16" s="270">
        <v>0</v>
      </c>
      <c r="N16" s="270">
        <v>0</v>
      </c>
      <c r="O16" s="876" t="str">
        <f t="shared" si="2"/>
        <v>*</v>
      </c>
      <c r="P16" s="727" t="s">
        <v>422</v>
      </c>
      <c r="Q16" s="806"/>
      <c r="R16" s="270">
        <v>589</v>
      </c>
      <c r="S16" s="270">
        <f>položky!AY17-W16</f>
        <v>589</v>
      </c>
      <c r="T16" s="876">
        <f t="shared" si="3"/>
        <v>1</v>
      </c>
      <c r="U16" s="284"/>
      <c r="V16" s="270">
        <v>0</v>
      </c>
      <c r="W16" s="270">
        <f>položky!CY17</f>
        <v>0</v>
      </c>
      <c r="X16" s="876" t="str">
        <f t="shared" si="4"/>
        <v>*</v>
      </c>
      <c r="Y16" s="271"/>
      <c r="Z16" s="270">
        <v>0</v>
      </c>
      <c r="AA16" s="270">
        <v>0</v>
      </c>
      <c r="AB16" s="876" t="str">
        <f t="shared" si="5"/>
        <v>*</v>
      </c>
    </row>
    <row r="17" spans="1:28" ht="11.25" customHeight="1">
      <c r="A17" s="242"/>
      <c r="B17" s="268" t="s">
        <v>423</v>
      </c>
      <c r="C17" s="248"/>
      <c r="D17" s="248"/>
      <c r="E17" s="270">
        <v>0</v>
      </c>
      <c r="F17" s="270">
        <f>položky!E18-J17</f>
        <v>0</v>
      </c>
      <c r="G17" s="876" t="str">
        <f t="shared" si="0"/>
        <v>*</v>
      </c>
      <c r="H17" s="252"/>
      <c r="I17" s="270">
        <v>0</v>
      </c>
      <c r="J17" s="270">
        <f>položky!AN18</f>
        <v>0</v>
      </c>
      <c r="K17" s="876" t="str">
        <f t="shared" si="1"/>
        <v>*</v>
      </c>
      <c r="L17" s="252"/>
      <c r="M17" s="272">
        <v>0</v>
      </c>
      <c r="N17" s="272">
        <v>0</v>
      </c>
      <c r="O17" s="876" t="str">
        <f t="shared" si="2"/>
        <v>*</v>
      </c>
      <c r="P17" s="726" t="s">
        <v>423</v>
      </c>
      <c r="Q17" s="133"/>
      <c r="R17" s="270">
        <v>0</v>
      </c>
      <c r="S17" s="270">
        <f>položky!AY18-W17</f>
        <v>0</v>
      </c>
      <c r="T17" s="876" t="str">
        <f t="shared" si="3"/>
        <v>*</v>
      </c>
      <c r="U17" s="284"/>
      <c r="V17" s="270">
        <v>0</v>
      </c>
      <c r="W17" s="270">
        <f>položky!CY18</f>
        <v>0</v>
      </c>
      <c r="X17" s="876" t="str">
        <f t="shared" si="4"/>
        <v>*</v>
      </c>
      <c r="Y17" s="271"/>
      <c r="Z17" s="272">
        <v>0</v>
      </c>
      <c r="AA17" s="272">
        <v>0</v>
      </c>
      <c r="AB17" s="876" t="str">
        <f t="shared" si="5"/>
        <v>*</v>
      </c>
    </row>
    <row r="18" spans="1:28" ht="13.5" customHeight="1" thickBot="1">
      <c r="A18" s="242"/>
      <c r="B18" s="268" t="s">
        <v>195</v>
      </c>
      <c r="C18" s="248"/>
      <c r="D18" s="248"/>
      <c r="E18" s="270">
        <v>1055</v>
      </c>
      <c r="F18" s="270">
        <f>položky!AR19+položky!AS19</f>
        <v>1055</v>
      </c>
      <c r="G18" s="880">
        <f t="shared" si="0"/>
        <v>1</v>
      </c>
      <c r="H18" s="252"/>
      <c r="I18" s="270">
        <v>0</v>
      </c>
      <c r="J18" s="270">
        <v>0</v>
      </c>
      <c r="K18" s="880" t="str">
        <f t="shared" si="1"/>
        <v>*</v>
      </c>
      <c r="L18" s="252"/>
      <c r="M18" s="272">
        <v>0</v>
      </c>
      <c r="N18" s="272">
        <v>0</v>
      </c>
      <c r="O18" s="880" t="str">
        <f t="shared" si="2"/>
        <v>*</v>
      </c>
      <c r="P18" s="726" t="s">
        <v>195</v>
      </c>
      <c r="Q18" s="133"/>
      <c r="R18" s="270">
        <v>1055</v>
      </c>
      <c r="S18" s="270">
        <f>položky!AY19-W18</f>
        <v>1055</v>
      </c>
      <c r="T18" s="880">
        <f t="shared" si="3"/>
        <v>1</v>
      </c>
      <c r="U18" s="284"/>
      <c r="V18" s="270">
        <v>50</v>
      </c>
      <c r="W18" s="270">
        <f>položky!CY19</f>
        <v>42</v>
      </c>
      <c r="X18" s="880">
        <f t="shared" si="4"/>
        <v>0.84</v>
      </c>
      <c r="Y18" s="271"/>
      <c r="Z18" s="272">
        <v>0</v>
      </c>
      <c r="AA18" s="272">
        <v>0</v>
      </c>
      <c r="AB18" s="880" t="str">
        <f t="shared" si="5"/>
        <v>*</v>
      </c>
    </row>
    <row r="19" spans="1:28" ht="16.5" customHeight="1" thickBot="1" thickTop="1">
      <c r="A19" s="273" t="s">
        <v>196</v>
      </c>
      <c r="B19" s="713"/>
      <c r="C19" s="275"/>
      <c r="D19" s="275"/>
      <c r="E19" s="277">
        <v>449</v>
      </c>
      <c r="F19" s="277">
        <f>SUM(F21:F24)</f>
        <v>511</v>
      </c>
      <c r="G19" s="900">
        <f t="shared" si="0"/>
        <v>1.1380846325167038</v>
      </c>
      <c r="H19" s="266"/>
      <c r="I19" s="277">
        <v>0</v>
      </c>
      <c r="J19" s="277">
        <f>SUM(J21:J24)</f>
        <v>0</v>
      </c>
      <c r="K19" s="881" t="str">
        <f t="shared" si="1"/>
        <v>*</v>
      </c>
      <c r="L19" s="266"/>
      <c r="M19" s="277">
        <v>0</v>
      </c>
      <c r="N19" s="277">
        <f>SUM(N21:N24)</f>
        <v>0</v>
      </c>
      <c r="O19" s="881" t="str">
        <f t="shared" si="2"/>
        <v>*</v>
      </c>
      <c r="P19" s="757" t="s">
        <v>196</v>
      </c>
      <c r="Q19" s="805"/>
      <c r="R19" s="277">
        <v>1618</v>
      </c>
      <c r="S19" s="277">
        <f>SUM(S21:S24)</f>
        <v>1449</v>
      </c>
      <c r="T19" s="900">
        <f t="shared" si="3"/>
        <v>0.8955500618046972</v>
      </c>
      <c r="U19" s="260"/>
      <c r="V19" s="277">
        <v>400</v>
      </c>
      <c r="W19" s="277">
        <f>SUM(W21:W24)</f>
        <v>0</v>
      </c>
      <c r="X19" s="900" t="str">
        <f t="shared" si="4"/>
        <v>*</v>
      </c>
      <c r="Y19" s="280"/>
      <c r="Z19" s="277">
        <v>0</v>
      </c>
      <c r="AA19" s="277">
        <f>SUM(AA21:AA24)</f>
        <v>0</v>
      </c>
      <c r="AB19" s="881" t="str">
        <f t="shared" si="5"/>
        <v>*</v>
      </c>
    </row>
    <row r="20" spans="1:28" ht="16.5" customHeight="1" thickBot="1" thickTop="1">
      <c r="A20" s="273"/>
      <c r="B20" s="752" t="s">
        <v>542</v>
      </c>
      <c r="C20" s="706"/>
      <c r="D20" s="706"/>
      <c r="E20" s="715">
        <v>449</v>
      </c>
      <c r="F20" s="715">
        <f>SUM(F21:F24)</f>
        <v>511</v>
      </c>
      <c r="G20" s="882">
        <f t="shared" si="0"/>
        <v>1.1380846325167038</v>
      </c>
      <c r="H20" s="716"/>
      <c r="I20" s="715">
        <v>0</v>
      </c>
      <c r="J20" s="715">
        <f>SUM(J21:J24)</f>
        <v>0</v>
      </c>
      <c r="K20" s="882" t="str">
        <f t="shared" si="1"/>
        <v>*</v>
      </c>
      <c r="L20" s="716"/>
      <c r="M20" s="715">
        <v>0</v>
      </c>
      <c r="N20" s="715">
        <f>SUM(N21:N24)</f>
        <v>0</v>
      </c>
      <c r="O20" s="882" t="str">
        <f t="shared" si="2"/>
        <v>*</v>
      </c>
      <c r="P20" s="759" t="s">
        <v>542</v>
      </c>
      <c r="Q20" s="807"/>
      <c r="R20" s="715">
        <v>1618</v>
      </c>
      <c r="S20" s="715">
        <f>SUM(S21:S24)</f>
        <v>1449</v>
      </c>
      <c r="T20" s="882">
        <f t="shared" si="3"/>
        <v>0.8955500618046972</v>
      </c>
      <c r="U20" s="717"/>
      <c r="V20" s="715">
        <v>400</v>
      </c>
      <c r="W20" s="715">
        <f>SUM(W21:W24)</f>
        <v>0</v>
      </c>
      <c r="X20" s="882" t="str">
        <f t="shared" si="4"/>
        <v>*</v>
      </c>
      <c r="Y20" s="718"/>
      <c r="Z20" s="715">
        <v>0</v>
      </c>
      <c r="AA20" s="715">
        <f>SUM(AA21:AA24)</f>
        <v>0</v>
      </c>
      <c r="AB20" s="882" t="str">
        <f t="shared" si="5"/>
        <v>*</v>
      </c>
    </row>
    <row r="21" spans="1:28" ht="13.5" customHeight="1" thickTop="1">
      <c r="A21" s="242"/>
      <c r="B21" s="753" t="s">
        <v>251</v>
      </c>
      <c r="C21" s="248"/>
      <c r="D21" s="248"/>
      <c r="E21" s="707">
        <v>130</v>
      </c>
      <c r="F21" s="707">
        <f>položky!E22-J21</f>
        <v>99</v>
      </c>
      <c r="G21" s="878">
        <f t="shared" si="0"/>
        <v>0.7615384615384615</v>
      </c>
      <c r="H21" s="708"/>
      <c r="I21" s="707">
        <v>0</v>
      </c>
      <c r="J21" s="707">
        <f>položky!AN22+položky!AR22+položky!AS22</f>
        <v>0</v>
      </c>
      <c r="K21" s="878" t="str">
        <f t="shared" si="1"/>
        <v>*</v>
      </c>
      <c r="L21" s="708"/>
      <c r="M21" s="707">
        <v>0</v>
      </c>
      <c r="N21" s="707">
        <v>0</v>
      </c>
      <c r="O21" s="878" t="str">
        <f t="shared" si="2"/>
        <v>*</v>
      </c>
      <c r="P21" s="760" t="s">
        <v>251</v>
      </c>
      <c r="Q21" s="808"/>
      <c r="R21" s="707">
        <v>891</v>
      </c>
      <c r="S21" s="707">
        <f>položky!AY22-W21</f>
        <v>826</v>
      </c>
      <c r="T21" s="878">
        <f t="shared" si="3"/>
        <v>0.9270482603815937</v>
      </c>
      <c r="U21" s="709"/>
      <c r="V21" s="707">
        <v>400</v>
      </c>
      <c r="W21" s="707">
        <f>položky!CY22</f>
        <v>0</v>
      </c>
      <c r="X21" s="878" t="str">
        <f t="shared" si="4"/>
        <v>*</v>
      </c>
      <c r="Y21" s="710"/>
      <c r="Z21" s="707">
        <v>0</v>
      </c>
      <c r="AA21" s="707">
        <v>0</v>
      </c>
      <c r="AB21" s="878" t="str">
        <f t="shared" si="5"/>
        <v>*</v>
      </c>
    </row>
    <row r="22" spans="1:28" ht="13.5" customHeight="1">
      <c r="A22" s="242"/>
      <c r="B22" s="753" t="s">
        <v>56</v>
      </c>
      <c r="C22" s="248"/>
      <c r="D22" s="248"/>
      <c r="E22" s="707">
        <v>0</v>
      </c>
      <c r="F22" s="707">
        <f>položky!E23-J22</f>
        <v>0</v>
      </c>
      <c r="G22" s="876" t="str">
        <f t="shared" si="0"/>
        <v>*</v>
      </c>
      <c r="H22" s="708"/>
      <c r="I22" s="707">
        <v>0</v>
      </c>
      <c r="J22" s="707">
        <f>položky!AN23</f>
        <v>0</v>
      </c>
      <c r="K22" s="876" t="str">
        <f t="shared" si="1"/>
        <v>*</v>
      </c>
      <c r="L22" s="708"/>
      <c r="M22" s="711">
        <v>0</v>
      </c>
      <c r="N22" s="711">
        <v>0</v>
      </c>
      <c r="O22" s="876" t="str">
        <f t="shared" si="2"/>
        <v>*</v>
      </c>
      <c r="P22" s="760" t="s">
        <v>56</v>
      </c>
      <c r="Q22" s="808"/>
      <c r="R22" s="707">
        <v>85</v>
      </c>
      <c r="S22" s="707">
        <f>položky!AY23-W22</f>
        <v>59</v>
      </c>
      <c r="T22" s="876">
        <f t="shared" si="3"/>
        <v>0.6941176470588235</v>
      </c>
      <c r="U22" s="709"/>
      <c r="V22" s="707">
        <v>0</v>
      </c>
      <c r="W22" s="707">
        <f>položky!CY23</f>
        <v>0</v>
      </c>
      <c r="X22" s="876" t="str">
        <f t="shared" si="4"/>
        <v>*</v>
      </c>
      <c r="Y22" s="710"/>
      <c r="Z22" s="711">
        <v>0</v>
      </c>
      <c r="AA22" s="711">
        <v>0</v>
      </c>
      <c r="AB22" s="876" t="str">
        <f t="shared" si="5"/>
        <v>*</v>
      </c>
    </row>
    <row r="23" spans="1:28" ht="13.5" customHeight="1">
      <c r="A23" s="242"/>
      <c r="B23" s="753" t="s">
        <v>57</v>
      </c>
      <c r="C23" s="248"/>
      <c r="D23" s="248"/>
      <c r="E23" s="707">
        <v>16</v>
      </c>
      <c r="F23" s="707">
        <f>položky!E24-J23</f>
        <v>4</v>
      </c>
      <c r="G23" s="876">
        <f t="shared" si="0"/>
        <v>0.25</v>
      </c>
      <c r="H23" s="708"/>
      <c r="I23" s="707">
        <v>0</v>
      </c>
      <c r="J23" s="707">
        <f>položky!AN24</f>
        <v>0</v>
      </c>
      <c r="K23" s="876" t="str">
        <f t="shared" si="1"/>
        <v>*</v>
      </c>
      <c r="L23" s="708"/>
      <c r="M23" s="711">
        <v>0</v>
      </c>
      <c r="N23" s="711">
        <v>0</v>
      </c>
      <c r="O23" s="876" t="str">
        <f t="shared" si="2"/>
        <v>*</v>
      </c>
      <c r="P23" s="760" t="s">
        <v>57</v>
      </c>
      <c r="Q23" s="808"/>
      <c r="R23" s="707">
        <v>295</v>
      </c>
      <c r="S23" s="707">
        <f>položky!AY24-W23</f>
        <v>244</v>
      </c>
      <c r="T23" s="876">
        <f t="shared" si="3"/>
        <v>0.8271186440677966</v>
      </c>
      <c r="U23" s="709"/>
      <c r="V23" s="707">
        <v>0</v>
      </c>
      <c r="W23" s="707">
        <f>položky!CY24</f>
        <v>0</v>
      </c>
      <c r="X23" s="876" t="str">
        <f t="shared" si="4"/>
        <v>*</v>
      </c>
      <c r="Y23" s="710"/>
      <c r="Z23" s="711">
        <v>0</v>
      </c>
      <c r="AA23" s="711">
        <v>0</v>
      </c>
      <c r="AB23" s="876" t="str">
        <f t="shared" si="5"/>
        <v>*</v>
      </c>
    </row>
    <row r="24" spans="1:28" ht="13.5" customHeight="1" thickBot="1">
      <c r="A24" s="242"/>
      <c r="B24" s="754" t="s">
        <v>58</v>
      </c>
      <c r="C24" s="248"/>
      <c r="D24" s="248"/>
      <c r="E24" s="707">
        <v>303</v>
      </c>
      <c r="F24" s="707">
        <f>položky!E25</f>
        <v>408</v>
      </c>
      <c r="G24" s="880">
        <f t="shared" si="0"/>
        <v>1.3465346534653466</v>
      </c>
      <c r="H24" s="708"/>
      <c r="I24" s="707">
        <v>0</v>
      </c>
      <c r="J24" s="707">
        <f>položky!AN25</f>
        <v>0</v>
      </c>
      <c r="K24" s="880" t="str">
        <f t="shared" si="1"/>
        <v>*</v>
      </c>
      <c r="L24" s="708"/>
      <c r="M24" s="712">
        <v>0</v>
      </c>
      <c r="N24" s="712">
        <v>0</v>
      </c>
      <c r="O24" s="880" t="str">
        <f t="shared" si="2"/>
        <v>*</v>
      </c>
      <c r="P24" s="761" t="s">
        <v>58</v>
      </c>
      <c r="Q24" s="808"/>
      <c r="R24" s="707">
        <v>347</v>
      </c>
      <c r="S24" s="707">
        <f>položky!AY25-W24</f>
        <v>320</v>
      </c>
      <c r="T24" s="880">
        <f t="shared" si="3"/>
        <v>0.9221902017291066</v>
      </c>
      <c r="U24" s="709"/>
      <c r="V24" s="707">
        <v>0</v>
      </c>
      <c r="W24" s="707">
        <f>položky!CY25</f>
        <v>0</v>
      </c>
      <c r="X24" s="880" t="str">
        <f t="shared" si="4"/>
        <v>*</v>
      </c>
      <c r="Y24" s="710"/>
      <c r="Z24" s="712">
        <v>0</v>
      </c>
      <c r="AA24" s="712">
        <v>0</v>
      </c>
      <c r="AB24" s="880" t="str">
        <f t="shared" si="5"/>
        <v>*</v>
      </c>
    </row>
    <row r="25" spans="1:28" ht="16.5" customHeight="1" thickBot="1" thickTop="1">
      <c r="A25" s="273" t="s">
        <v>197</v>
      </c>
      <c r="B25" s="274"/>
      <c r="C25" s="275"/>
      <c r="D25" s="275"/>
      <c r="E25" s="277">
        <v>5441</v>
      </c>
      <c r="F25" s="277">
        <f>SUM(F26:F35)</f>
        <v>5139</v>
      </c>
      <c r="G25" s="900">
        <f t="shared" si="0"/>
        <v>0.9444954971512589</v>
      </c>
      <c r="H25" s="266"/>
      <c r="I25" s="277">
        <v>4425</v>
      </c>
      <c r="J25" s="277">
        <f>SUM(J26:J35)</f>
        <v>2958</v>
      </c>
      <c r="K25" s="900">
        <f t="shared" si="1"/>
        <v>0.6684745762711864</v>
      </c>
      <c r="L25" s="266"/>
      <c r="M25" s="277">
        <v>0</v>
      </c>
      <c r="N25" s="277">
        <f>SUM(N26:N35)</f>
        <v>0</v>
      </c>
      <c r="O25" s="881" t="str">
        <f t="shared" si="2"/>
        <v>*</v>
      </c>
      <c r="P25" s="757" t="s">
        <v>197</v>
      </c>
      <c r="Q25" s="805"/>
      <c r="R25" s="277">
        <v>14097</v>
      </c>
      <c r="S25" s="277">
        <f>SUM(S26:S35)</f>
        <v>12248</v>
      </c>
      <c r="T25" s="900">
        <f t="shared" si="3"/>
        <v>0.8688373412782862</v>
      </c>
      <c r="U25" s="260"/>
      <c r="V25" s="277">
        <v>510</v>
      </c>
      <c r="W25" s="277">
        <f>SUM(W26:W35)</f>
        <v>82</v>
      </c>
      <c r="X25" s="900">
        <f t="shared" si="4"/>
        <v>0.1607843137254902</v>
      </c>
      <c r="Y25" s="280"/>
      <c r="Z25" s="277">
        <v>0</v>
      </c>
      <c r="AA25" s="277">
        <f>SUM(AA26:AA35)</f>
        <v>0</v>
      </c>
      <c r="AB25" s="881" t="str">
        <f t="shared" si="5"/>
        <v>*</v>
      </c>
    </row>
    <row r="26" spans="1:28" ht="13.5" customHeight="1" thickTop="1">
      <c r="A26" s="285"/>
      <c r="B26" s="268" t="s">
        <v>199</v>
      </c>
      <c r="C26" s="248"/>
      <c r="D26" s="248"/>
      <c r="E26" s="270">
        <v>54</v>
      </c>
      <c r="F26" s="270">
        <f>položky!E27-J26</f>
        <v>54</v>
      </c>
      <c r="G26" s="878">
        <f t="shared" si="0"/>
        <v>1</v>
      </c>
      <c r="H26" s="252"/>
      <c r="I26" s="270">
        <v>0</v>
      </c>
      <c r="J26" s="270">
        <f>položky!AN27</f>
        <v>0</v>
      </c>
      <c r="K26" s="878" t="str">
        <f t="shared" si="1"/>
        <v>*</v>
      </c>
      <c r="L26" s="252"/>
      <c r="M26" s="270">
        <v>0</v>
      </c>
      <c r="N26" s="270">
        <v>0</v>
      </c>
      <c r="O26" s="878" t="str">
        <f t="shared" si="2"/>
        <v>*</v>
      </c>
      <c r="P26" s="726" t="s">
        <v>199</v>
      </c>
      <c r="Q26" s="133"/>
      <c r="R26" s="270">
        <v>575</v>
      </c>
      <c r="S26" s="270">
        <f>položky!AY27-W26</f>
        <v>515</v>
      </c>
      <c r="T26" s="878">
        <f t="shared" si="3"/>
        <v>0.8956521739130435</v>
      </c>
      <c r="U26" s="284"/>
      <c r="V26" s="270">
        <v>0</v>
      </c>
      <c r="W26" s="270">
        <f>položky!CY27</f>
        <v>0</v>
      </c>
      <c r="X26" s="878" t="str">
        <f t="shared" si="4"/>
        <v>*</v>
      </c>
      <c r="Y26" s="271"/>
      <c r="Z26" s="270">
        <v>0</v>
      </c>
      <c r="AA26" s="270">
        <v>0</v>
      </c>
      <c r="AB26" s="878" t="str">
        <f t="shared" si="5"/>
        <v>*</v>
      </c>
    </row>
    <row r="27" spans="1:28" ht="13.5" customHeight="1">
      <c r="A27" s="242"/>
      <c r="B27" s="268" t="s">
        <v>200</v>
      </c>
      <c r="C27" s="248"/>
      <c r="D27" s="248"/>
      <c r="E27" s="270">
        <v>0</v>
      </c>
      <c r="F27" s="270">
        <f>položky!E28-J27</f>
        <v>0</v>
      </c>
      <c r="G27" s="876" t="str">
        <f t="shared" si="0"/>
        <v>*</v>
      </c>
      <c r="H27" s="252"/>
      <c r="I27" s="270">
        <v>0</v>
      </c>
      <c r="J27" s="270">
        <f>položky!AN28</f>
        <v>0</v>
      </c>
      <c r="K27" s="876" t="str">
        <f t="shared" si="1"/>
        <v>*</v>
      </c>
      <c r="L27" s="252"/>
      <c r="M27" s="272">
        <v>0</v>
      </c>
      <c r="N27" s="272">
        <v>0</v>
      </c>
      <c r="O27" s="876" t="str">
        <f t="shared" si="2"/>
        <v>*</v>
      </c>
      <c r="P27" s="726" t="s">
        <v>200</v>
      </c>
      <c r="Q27" s="133"/>
      <c r="R27" s="270">
        <v>1640</v>
      </c>
      <c r="S27" s="270">
        <f>položky!AY28-W27</f>
        <v>1535</v>
      </c>
      <c r="T27" s="876">
        <f t="shared" si="3"/>
        <v>0.9359756097560976</v>
      </c>
      <c r="U27" s="284"/>
      <c r="V27" s="270">
        <v>0</v>
      </c>
      <c r="W27" s="270">
        <f>položky!CY28</f>
        <v>0</v>
      </c>
      <c r="X27" s="876" t="str">
        <f t="shared" si="4"/>
        <v>*</v>
      </c>
      <c r="Y27" s="271"/>
      <c r="Z27" s="272">
        <v>0</v>
      </c>
      <c r="AA27" s="272">
        <v>0</v>
      </c>
      <c r="AB27" s="876" t="str">
        <f t="shared" si="5"/>
        <v>*</v>
      </c>
    </row>
    <row r="28" spans="1:28" ht="13.5" customHeight="1">
      <c r="A28" s="242"/>
      <c r="B28" s="268" t="s">
        <v>368</v>
      </c>
      <c r="C28" s="248"/>
      <c r="D28" s="248"/>
      <c r="E28" s="270">
        <v>978</v>
      </c>
      <c r="F28" s="270">
        <f>položky!E29-J28</f>
        <v>989</v>
      </c>
      <c r="G28" s="876">
        <f t="shared" si="0"/>
        <v>1.0112474437627812</v>
      </c>
      <c r="H28" s="252"/>
      <c r="I28" s="270">
        <v>110</v>
      </c>
      <c r="J28" s="270">
        <f>příjmy!G111</f>
        <v>117</v>
      </c>
      <c r="K28" s="876">
        <f t="shared" si="1"/>
        <v>1.0636363636363637</v>
      </c>
      <c r="L28" s="252"/>
      <c r="M28" s="272">
        <v>0</v>
      </c>
      <c r="N28" s="272">
        <v>0</v>
      </c>
      <c r="O28" s="876" t="str">
        <f t="shared" si="2"/>
        <v>*</v>
      </c>
      <c r="P28" s="726" t="s">
        <v>368</v>
      </c>
      <c r="Q28" s="133"/>
      <c r="R28" s="270">
        <v>8378</v>
      </c>
      <c r="S28" s="270">
        <f>položky!AY29-W28</f>
        <v>7161</v>
      </c>
      <c r="T28" s="876">
        <f t="shared" si="3"/>
        <v>0.8547386010981141</v>
      </c>
      <c r="U28" s="284"/>
      <c r="V28" s="270">
        <v>0</v>
      </c>
      <c r="W28" s="270">
        <f>položky!CY29</f>
        <v>0</v>
      </c>
      <c r="X28" s="876" t="str">
        <f t="shared" si="4"/>
        <v>*</v>
      </c>
      <c r="Y28" s="271"/>
      <c r="Z28" s="272">
        <v>0</v>
      </c>
      <c r="AA28" s="272">
        <v>0</v>
      </c>
      <c r="AB28" s="876" t="str">
        <f t="shared" si="5"/>
        <v>*</v>
      </c>
    </row>
    <row r="29" spans="1:28" ht="13.5" customHeight="1">
      <c r="A29" s="242"/>
      <c r="B29" s="268" t="s">
        <v>279</v>
      </c>
      <c r="C29" s="248"/>
      <c r="D29" s="248"/>
      <c r="E29" s="270">
        <v>228</v>
      </c>
      <c r="F29" s="270">
        <f>položky!E30-J29</f>
        <v>229</v>
      </c>
      <c r="G29" s="876">
        <f t="shared" si="0"/>
        <v>1.0043859649122806</v>
      </c>
      <c r="H29" s="252"/>
      <c r="I29" s="270">
        <v>0</v>
      </c>
      <c r="J29" s="270">
        <f>položky!AQ30</f>
        <v>0</v>
      </c>
      <c r="K29" s="876" t="str">
        <f t="shared" si="1"/>
        <v>*</v>
      </c>
      <c r="L29" s="252"/>
      <c r="M29" s="272">
        <v>0</v>
      </c>
      <c r="N29" s="272">
        <v>0</v>
      </c>
      <c r="O29" s="876" t="str">
        <f t="shared" si="2"/>
        <v>*</v>
      </c>
      <c r="P29" s="726" t="s">
        <v>279</v>
      </c>
      <c r="Q29" s="133"/>
      <c r="R29" s="270">
        <v>724</v>
      </c>
      <c r="S29" s="270">
        <f>položky!AY30-W29</f>
        <v>672</v>
      </c>
      <c r="T29" s="876">
        <f t="shared" si="3"/>
        <v>0.9281767955801105</v>
      </c>
      <c r="U29" s="284"/>
      <c r="V29" s="270">
        <v>0</v>
      </c>
      <c r="W29" s="270">
        <f>položky!CY30</f>
        <v>0</v>
      </c>
      <c r="X29" s="876" t="str">
        <f t="shared" si="4"/>
        <v>*</v>
      </c>
      <c r="Y29" s="271"/>
      <c r="Z29" s="272">
        <v>0</v>
      </c>
      <c r="AA29" s="272">
        <v>0</v>
      </c>
      <c r="AB29" s="876" t="str">
        <f t="shared" si="5"/>
        <v>*</v>
      </c>
    </row>
    <row r="30" spans="1:28" ht="13.5" customHeight="1">
      <c r="A30" s="242"/>
      <c r="B30" s="268" t="s">
        <v>281</v>
      </c>
      <c r="C30" s="248"/>
      <c r="D30" s="248"/>
      <c r="E30" s="270">
        <v>57</v>
      </c>
      <c r="F30" s="270">
        <f>položky!E31-J30</f>
        <v>51</v>
      </c>
      <c r="G30" s="876">
        <f t="shared" si="0"/>
        <v>0.8947368421052632</v>
      </c>
      <c r="H30" s="252"/>
      <c r="I30" s="270">
        <v>0</v>
      </c>
      <c r="J30" s="270">
        <f>položky!AN31</f>
        <v>0</v>
      </c>
      <c r="K30" s="876" t="str">
        <f t="shared" si="1"/>
        <v>*</v>
      </c>
      <c r="L30" s="252"/>
      <c r="M30" s="272">
        <v>0</v>
      </c>
      <c r="N30" s="272">
        <v>0</v>
      </c>
      <c r="O30" s="876" t="str">
        <f t="shared" si="2"/>
        <v>*</v>
      </c>
      <c r="P30" s="726" t="s">
        <v>281</v>
      </c>
      <c r="Q30" s="133"/>
      <c r="R30" s="270">
        <v>1285</v>
      </c>
      <c r="S30" s="270">
        <f>položky!AY31-W30</f>
        <v>1235</v>
      </c>
      <c r="T30" s="876">
        <f t="shared" si="3"/>
        <v>0.9610894941634242</v>
      </c>
      <c r="U30" s="284"/>
      <c r="V30" s="270">
        <v>0</v>
      </c>
      <c r="W30" s="270">
        <f>položky!CY31</f>
        <v>0</v>
      </c>
      <c r="X30" s="876" t="str">
        <f t="shared" si="4"/>
        <v>*</v>
      </c>
      <c r="Y30" s="271"/>
      <c r="Z30" s="272">
        <v>0</v>
      </c>
      <c r="AA30" s="272">
        <v>0</v>
      </c>
      <c r="AB30" s="876" t="str">
        <f t="shared" si="5"/>
        <v>*</v>
      </c>
    </row>
    <row r="31" spans="1:28" ht="13.5" customHeight="1">
      <c r="A31" s="242"/>
      <c r="B31" s="268" t="s">
        <v>369</v>
      </c>
      <c r="C31" s="248"/>
      <c r="D31" s="248"/>
      <c r="E31" s="270">
        <v>269</v>
      </c>
      <c r="F31" s="270">
        <f>položky!E32-J31</f>
        <v>255</v>
      </c>
      <c r="G31" s="876">
        <f t="shared" si="0"/>
        <v>0.9479553903345725</v>
      </c>
      <c r="H31" s="252"/>
      <c r="I31" s="270">
        <v>0</v>
      </c>
      <c r="J31" s="270">
        <f>položky!AN32</f>
        <v>0</v>
      </c>
      <c r="K31" s="876" t="str">
        <f t="shared" si="1"/>
        <v>*</v>
      </c>
      <c r="L31" s="252"/>
      <c r="M31" s="272">
        <v>0</v>
      </c>
      <c r="N31" s="272">
        <v>0</v>
      </c>
      <c r="O31" s="876" t="str">
        <f t="shared" si="2"/>
        <v>*</v>
      </c>
      <c r="P31" s="726" t="s">
        <v>369</v>
      </c>
      <c r="Q31" s="133"/>
      <c r="R31" s="270">
        <v>542</v>
      </c>
      <c r="S31" s="270">
        <f>položky!AY32-W31</f>
        <v>423</v>
      </c>
      <c r="T31" s="876">
        <f t="shared" si="3"/>
        <v>0.7804428044280443</v>
      </c>
      <c r="U31" s="284"/>
      <c r="V31" s="270">
        <v>310</v>
      </c>
      <c r="W31" s="270">
        <f>položky!CY32</f>
        <v>58</v>
      </c>
      <c r="X31" s="876">
        <f t="shared" si="4"/>
        <v>0.1870967741935484</v>
      </c>
      <c r="Y31" s="271"/>
      <c r="Z31" s="272">
        <v>0</v>
      </c>
      <c r="AA31" s="272">
        <v>0</v>
      </c>
      <c r="AB31" s="876" t="str">
        <f t="shared" si="5"/>
        <v>*</v>
      </c>
    </row>
    <row r="32" spans="1:28" ht="13.5" customHeight="1">
      <c r="A32" s="242"/>
      <c r="B32" s="268" t="s">
        <v>370</v>
      </c>
      <c r="C32" s="248"/>
      <c r="D32" s="248"/>
      <c r="E32" s="270">
        <v>578</v>
      </c>
      <c r="F32" s="270">
        <f>položky!E33-J32</f>
        <v>568</v>
      </c>
      <c r="G32" s="876">
        <f t="shared" si="0"/>
        <v>0.9826989619377162</v>
      </c>
      <c r="H32" s="252"/>
      <c r="I32" s="270">
        <v>0</v>
      </c>
      <c r="J32" s="270">
        <f>položky!AN33</f>
        <v>0</v>
      </c>
      <c r="K32" s="876" t="str">
        <f t="shared" si="1"/>
        <v>*</v>
      </c>
      <c r="L32" s="252"/>
      <c r="M32" s="272">
        <v>0</v>
      </c>
      <c r="N32" s="272">
        <v>0</v>
      </c>
      <c r="O32" s="876" t="str">
        <f t="shared" si="2"/>
        <v>*</v>
      </c>
      <c r="P32" s="726" t="s">
        <v>370</v>
      </c>
      <c r="Q32" s="133"/>
      <c r="R32" s="270">
        <v>445</v>
      </c>
      <c r="S32" s="270">
        <f>položky!AY33-W32</f>
        <v>378</v>
      </c>
      <c r="T32" s="876">
        <f t="shared" si="3"/>
        <v>0.849438202247191</v>
      </c>
      <c r="U32" s="284"/>
      <c r="V32" s="270">
        <v>0</v>
      </c>
      <c r="W32" s="270">
        <f>položky!CY33</f>
        <v>0</v>
      </c>
      <c r="X32" s="876" t="str">
        <f t="shared" si="4"/>
        <v>*</v>
      </c>
      <c r="Y32" s="271"/>
      <c r="Z32" s="272">
        <v>0</v>
      </c>
      <c r="AA32" s="272">
        <v>0</v>
      </c>
      <c r="AB32" s="876" t="str">
        <f t="shared" si="5"/>
        <v>*</v>
      </c>
    </row>
    <row r="33" spans="1:28" ht="13.5" customHeight="1">
      <c r="A33" s="242"/>
      <c r="B33" s="268" t="s">
        <v>424</v>
      </c>
      <c r="C33" s="248"/>
      <c r="D33" s="248"/>
      <c r="E33" s="270">
        <v>927</v>
      </c>
      <c r="F33" s="270">
        <f>položky!E34-J33</f>
        <v>945</v>
      </c>
      <c r="G33" s="876">
        <f t="shared" si="0"/>
        <v>1.0194174757281553</v>
      </c>
      <c r="H33" s="252"/>
      <c r="I33" s="270">
        <v>0</v>
      </c>
      <c r="J33" s="270">
        <f>položky!AN34</f>
        <v>0</v>
      </c>
      <c r="K33" s="876" t="str">
        <f t="shared" si="1"/>
        <v>*</v>
      </c>
      <c r="L33" s="252"/>
      <c r="M33" s="272">
        <v>0</v>
      </c>
      <c r="N33" s="272">
        <v>0</v>
      </c>
      <c r="O33" s="876" t="str">
        <f t="shared" si="2"/>
        <v>*</v>
      </c>
      <c r="P33" s="726" t="s">
        <v>424</v>
      </c>
      <c r="Q33" s="133"/>
      <c r="R33" s="270">
        <v>111</v>
      </c>
      <c r="S33" s="270">
        <f>položky!AY34-W33</f>
        <v>52</v>
      </c>
      <c r="T33" s="876">
        <f t="shared" si="3"/>
        <v>0.46846846846846846</v>
      </c>
      <c r="U33" s="284"/>
      <c r="V33" s="270">
        <v>0</v>
      </c>
      <c r="W33" s="270">
        <f>položky!CY34</f>
        <v>0</v>
      </c>
      <c r="X33" s="876" t="str">
        <f t="shared" si="4"/>
        <v>*</v>
      </c>
      <c r="Y33" s="271"/>
      <c r="Z33" s="272">
        <v>0</v>
      </c>
      <c r="AA33" s="272">
        <v>0</v>
      </c>
      <c r="AB33" s="876" t="str">
        <f t="shared" si="5"/>
        <v>*</v>
      </c>
    </row>
    <row r="34" spans="1:28" ht="13.5" customHeight="1">
      <c r="A34" s="242"/>
      <c r="B34" s="268" t="s">
        <v>373</v>
      </c>
      <c r="C34" s="248"/>
      <c r="D34" s="248"/>
      <c r="E34" s="270">
        <v>311</v>
      </c>
      <c r="F34" s="270">
        <f>položky!E35-J34</f>
        <v>273</v>
      </c>
      <c r="G34" s="876">
        <f t="shared" si="0"/>
        <v>0.8778135048231511</v>
      </c>
      <c r="H34" s="252"/>
      <c r="I34" s="270">
        <v>0</v>
      </c>
      <c r="J34" s="270">
        <f>položky!AN35</f>
        <v>0</v>
      </c>
      <c r="K34" s="876" t="str">
        <f t="shared" si="1"/>
        <v>*</v>
      </c>
      <c r="L34" s="252"/>
      <c r="M34" s="272">
        <v>0</v>
      </c>
      <c r="N34" s="272">
        <v>0</v>
      </c>
      <c r="O34" s="876" t="str">
        <f t="shared" si="2"/>
        <v>*</v>
      </c>
      <c r="P34" s="726" t="s">
        <v>373</v>
      </c>
      <c r="Q34" s="133"/>
      <c r="R34" s="270">
        <v>197</v>
      </c>
      <c r="S34" s="270">
        <f>položky!AY35-W34</f>
        <v>178</v>
      </c>
      <c r="T34" s="876">
        <f t="shared" si="3"/>
        <v>0.9035532994923858</v>
      </c>
      <c r="U34" s="284"/>
      <c r="V34" s="270">
        <v>200</v>
      </c>
      <c r="W34" s="270">
        <f>položky!CY35</f>
        <v>24</v>
      </c>
      <c r="X34" s="876">
        <f t="shared" si="4"/>
        <v>0.12</v>
      </c>
      <c r="Y34" s="271"/>
      <c r="Z34" s="272">
        <v>0</v>
      </c>
      <c r="AA34" s="272">
        <v>0</v>
      </c>
      <c r="AB34" s="876" t="str">
        <f t="shared" si="5"/>
        <v>*</v>
      </c>
    </row>
    <row r="35" spans="1:28" ht="13.5" customHeight="1" thickBot="1">
      <c r="A35" s="242"/>
      <c r="B35" s="268" t="s">
        <v>425</v>
      </c>
      <c r="C35" s="248"/>
      <c r="D35" s="248"/>
      <c r="E35" s="270">
        <v>2039</v>
      </c>
      <c r="F35" s="270">
        <f>položky!E36-J35</f>
        <v>1775</v>
      </c>
      <c r="G35" s="880">
        <f t="shared" si="0"/>
        <v>0.870524767042668</v>
      </c>
      <c r="H35" s="252"/>
      <c r="I35" s="270">
        <v>4315</v>
      </c>
      <c r="J35" s="270">
        <f>položky!AN36</f>
        <v>2841</v>
      </c>
      <c r="K35" s="880">
        <f t="shared" si="1"/>
        <v>0.6584009269988412</v>
      </c>
      <c r="L35" s="252"/>
      <c r="M35" s="272">
        <v>0</v>
      </c>
      <c r="N35" s="272">
        <v>0</v>
      </c>
      <c r="O35" s="880" t="str">
        <f t="shared" si="2"/>
        <v>*</v>
      </c>
      <c r="P35" s="726" t="s">
        <v>425</v>
      </c>
      <c r="Q35" s="133"/>
      <c r="R35" s="270">
        <v>200</v>
      </c>
      <c r="S35" s="270">
        <f>položky!AY36-W35</f>
        <v>99</v>
      </c>
      <c r="T35" s="880">
        <f t="shared" si="3"/>
        <v>0.495</v>
      </c>
      <c r="U35" s="284"/>
      <c r="V35" s="270">
        <v>0</v>
      </c>
      <c r="W35" s="270">
        <f>položky!CY36</f>
        <v>0</v>
      </c>
      <c r="X35" s="880" t="str">
        <f t="shared" si="4"/>
        <v>*</v>
      </c>
      <c r="Y35" s="271"/>
      <c r="Z35" s="272">
        <v>0</v>
      </c>
      <c r="AA35" s="272">
        <v>0</v>
      </c>
      <c r="AB35" s="880" t="str">
        <f t="shared" si="5"/>
        <v>*</v>
      </c>
    </row>
    <row r="36" spans="1:28" ht="16.5" customHeight="1" thickBot="1" thickTop="1">
      <c r="A36" s="273" t="s">
        <v>375</v>
      </c>
      <c r="B36" s="274"/>
      <c r="C36" s="275"/>
      <c r="D36" s="275"/>
      <c r="E36" s="277">
        <v>7025</v>
      </c>
      <c r="F36" s="277">
        <f>SUM(F37:F40)</f>
        <v>6900</v>
      </c>
      <c r="G36" s="900">
        <f t="shared" si="0"/>
        <v>0.9822064056939501</v>
      </c>
      <c r="H36" s="266"/>
      <c r="I36" s="277">
        <v>0</v>
      </c>
      <c r="J36" s="277">
        <f>SUM(J37:J40)</f>
        <v>0</v>
      </c>
      <c r="K36" s="881" t="str">
        <f t="shared" si="1"/>
        <v>*</v>
      </c>
      <c r="L36" s="266"/>
      <c r="M36" s="277">
        <v>0</v>
      </c>
      <c r="N36" s="277">
        <f>SUM(N37:N40)</f>
        <v>0</v>
      </c>
      <c r="O36" s="881" t="str">
        <f t="shared" si="2"/>
        <v>*</v>
      </c>
      <c r="P36" s="757" t="s">
        <v>375</v>
      </c>
      <c r="Q36" s="805"/>
      <c r="R36" s="277">
        <v>7462</v>
      </c>
      <c r="S36" s="277">
        <f>SUM(S37:S40)</f>
        <v>7235</v>
      </c>
      <c r="T36" s="900">
        <f t="shared" si="3"/>
        <v>0.9695792012865183</v>
      </c>
      <c r="U36" s="260"/>
      <c r="V36" s="277">
        <v>508</v>
      </c>
      <c r="W36" s="277">
        <f>SUM(W37:W40)</f>
        <v>374</v>
      </c>
      <c r="X36" s="900">
        <f t="shared" si="4"/>
        <v>0.7362204724409449</v>
      </c>
      <c r="Y36" s="280"/>
      <c r="Z36" s="277">
        <v>0</v>
      </c>
      <c r="AA36" s="277">
        <f>SUM(AA37:AA40)</f>
        <v>0</v>
      </c>
      <c r="AB36" s="881" t="str">
        <f t="shared" si="5"/>
        <v>*</v>
      </c>
    </row>
    <row r="37" spans="1:28" ht="13.5" customHeight="1" thickTop="1">
      <c r="A37" s="242"/>
      <c r="B37" s="268" t="s">
        <v>376</v>
      </c>
      <c r="C37" s="248"/>
      <c r="D37" s="248"/>
      <c r="E37" s="270">
        <v>0</v>
      </c>
      <c r="F37" s="270">
        <f>položky!E38-J37</f>
        <v>0</v>
      </c>
      <c r="G37" s="878" t="str">
        <f t="shared" si="0"/>
        <v>*</v>
      </c>
      <c r="H37" s="252"/>
      <c r="I37" s="270">
        <v>0</v>
      </c>
      <c r="J37" s="270">
        <f>položky!AN38</f>
        <v>0</v>
      </c>
      <c r="K37" s="878" t="str">
        <f t="shared" si="1"/>
        <v>*</v>
      </c>
      <c r="L37" s="252"/>
      <c r="M37" s="270">
        <v>0</v>
      </c>
      <c r="N37" s="270">
        <v>0</v>
      </c>
      <c r="O37" s="878" t="str">
        <f t="shared" si="2"/>
        <v>*</v>
      </c>
      <c r="P37" s="726" t="s">
        <v>376</v>
      </c>
      <c r="Q37" s="133"/>
      <c r="R37" s="270">
        <v>15</v>
      </c>
      <c r="S37" s="270">
        <f>položky!AY38-W37</f>
        <v>13</v>
      </c>
      <c r="T37" s="878">
        <f t="shared" si="3"/>
        <v>0.8666666666666667</v>
      </c>
      <c r="U37" s="284"/>
      <c r="V37" s="270">
        <v>0</v>
      </c>
      <c r="W37" s="270">
        <f>položky!CY38</f>
        <v>0</v>
      </c>
      <c r="X37" s="878" t="str">
        <f t="shared" si="4"/>
        <v>*</v>
      </c>
      <c r="Y37" s="271"/>
      <c r="Z37" s="270">
        <v>0</v>
      </c>
      <c r="AA37" s="270">
        <v>0</v>
      </c>
      <c r="AB37" s="878" t="str">
        <f t="shared" si="5"/>
        <v>*</v>
      </c>
    </row>
    <row r="38" spans="1:28" ht="13.5" customHeight="1">
      <c r="A38" s="242"/>
      <c r="B38" s="268" t="s">
        <v>426</v>
      </c>
      <c r="C38" s="248"/>
      <c r="D38" s="248"/>
      <c r="E38" s="270">
        <v>198</v>
      </c>
      <c r="F38" s="270">
        <f>položky!E39-J38</f>
        <v>198</v>
      </c>
      <c r="G38" s="876">
        <f t="shared" si="0"/>
        <v>1</v>
      </c>
      <c r="H38" s="252"/>
      <c r="I38" s="270">
        <v>0</v>
      </c>
      <c r="J38" s="270">
        <f>položky!AN39</f>
        <v>0</v>
      </c>
      <c r="K38" s="876" t="str">
        <f t="shared" si="1"/>
        <v>*</v>
      </c>
      <c r="L38" s="252"/>
      <c r="M38" s="279">
        <v>0</v>
      </c>
      <c r="N38" s="279">
        <v>0</v>
      </c>
      <c r="O38" s="876" t="str">
        <f t="shared" si="2"/>
        <v>*</v>
      </c>
      <c r="P38" s="726" t="s">
        <v>426</v>
      </c>
      <c r="Q38" s="133"/>
      <c r="R38" s="270">
        <v>298</v>
      </c>
      <c r="S38" s="270">
        <f>položky!AY39-W38</f>
        <v>289</v>
      </c>
      <c r="T38" s="876">
        <f t="shared" si="3"/>
        <v>0.9697986577181208</v>
      </c>
      <c r="U38" s="284"/>
      <c r="V38" s="270">
        <v>0</v>
      </c>
      <c r="W38" s="270">
        <f>položky!CY39</f>
        <v>0</v>
      </c>
      <c r="X38" s="876" t="str">
        <f t="shared" si="4"/>
        <v>*</v>
      </c>
      <c r="Y38" s="271"/>
      <c r="Z38" s="279">
        <v>0</v>
      </c>
      <c r="AA38" s="279">
        <v>0</v>
      </c>
      <c r="AB38" s="876" t="str">
        <f t="shared" si="5"/>
        <v>*</v>
      </c>
    </row>
    <row r="39" spans="1:28" ht="13.5" customHeight="1">
      <c r="A39" s="242"/>
      <c r="B39" s="722" t="s">
        <v>427</v>
      </c>
      <c r="C39" s="248"/>
      <c r="D39" s="248"/>
      <c r="E39" s="270">
        <v>4798</v>
      </c>
      <c r="F39" s="270">
        <f>příjmy!G248+příjmy!G249+příjmy!G177+příjmy!G250+příjmy!G251+příjmy!G252+příjmy!G253+příjmy!G254</f>
        <v>4797</v>
      </c>
      <c r="G39" s="876">
        <f t="shared" si="0"/>
        <v>0.9997915798249271</v>
      </c>
      <c r="H39" s="252"/>
      <c r="I39" s="270">
        <v>0</v>
      </c>
      <c r="J39" s="270">
        <v>0</v>
      </c>
      <c r="K39" s="876" t="str">
        <f t="shared" si="1"/>
        <v>*</v>
      </c>
      <c r="L39" s="252"/>
      <c r="M39" s="279">
        <v>0</v>
      </c>
      <c r="N39" s="279">
        <v>0</v>
      </c>
      <c r="O39" s="876" t="str">
        <f t="shared" si="2"/>
        <v>*</v>
      </c>
      <c r="P39" s="728" t="s">
        <v>427</v>
      </c>
      <c r="Q39" s="809"/>
      <c r="R39" s="270">
        <v>5379</v>
      </c>
      <c r="S39" s="270">
        <f>položky!AY40-W39</f>
        <v>5414</v>
      </c>
      <c r="T39" s="876">
        <f t="shared" si="3"/>
        <v>1.00650678564789</v>
      </c>
      <c r="U39" s="284"/>
      <c r="V39" s="270">
        <v>208</v>
      </c>
      <c r="W39" s="270">
        <f>výdaje!G691+výdaje!G692</f>
        <v>208</v>
      </c>
      <c r="X39" s="876">
        <f t="shared" si="4"/>
        <v>1</v>
      </c>
      <c r="Y39" s="271"/>
      <c r="Z39" s="279">
        <v>0</v>
      </c>
      <c r="AA39" s="279">
        <v>0</v>
      </c>
      <c r="AB39" s="876" t="str">
        <f t="shared" si="5"/>
        <v>*</v>
      </c>
    </row>
    <row r="40" spans="1:28" ht="13.5" customHeight="1" thickBot="1">
      <c r="A40" s="242"/>
      <c r="B40" s="721" t="s">
        <v>379</v>
      </c>
      <c r="C40" s="248"/>
      <c r="D40" s="248"/>
      <c r="E40" s="270">
        <v>2029</v>
      </c>
      <c r="F40" s="270">
        <f>položky!E41-J40</f>
        <v>1905</v>
      </c>
      <c r="G40" s="880">
        <f t="shared" si="0"/>
        <v>0.9388861508132085</v>
      </c>
      <c r="H40" s="252"/>
      <c r="I40" s="270">
        <v>0</v>
      </c>
      <c r="J40" s="270">
        <f>položky!AN41+položky!AR41</f>
        <v>0</v>
      </c>
      <c r="K40" s="880" t="str">
        <f t="shared" si="1"/>
        <v>*</v>
      </c>
      <c r="L40" s="252"/>
      <c r="M40" s="279">
        <v>0</v>
      </c>
      <c r="N40" s="279">
        <v>0</v>
      </c>
      <c r="O40" s="880" t="str">
        <f t="shared" si="2"/>
        <v>*</v>
      </c>
      <c r="P40" s="729" t="s">
        <v>379</v>
      </c>
      <c r="Q40" s="810"/>
      <c r="R40" s="270">
        <v>1770</v>
      </c>
      <c r="S40" s="270">
        <f>položky!AY41-W40</f>
        <v>1519</v>
      </c>
      <c r="T40" s="880">
        <f t="shared" si="3"/>
        <v>0.8581920903954803</v>
      </c>
      <c r="U40" s="284"/>
      <c r="V40" s="270">
        <v>300</v>
      </c>
      <c r="W40" s="270">
        <f>položky!CY41</f>
        <v>166</v>
      </c>
      <c r="X40" s="880">
        <f t="shared" si="4"/>
        <v>0.5533333333333333</v>
      </c>
      <c r="Y40" s="271"/>
      <c r="Z40" s="279">
        <v>0</v>
      </c>
      <c r="AA40" s="279">
        <v>0</v>
      </c>
      <c r="AB40" s="880" t="str">
        <f t="shared" si="5"/>
        <v>*</v>
      </c>
    </row>
    <row r="41" spans="1:28" ht="16.5" customHeight="1" thickBot="1" thickTop="1">
      <c r="A41" s="273" t="s">
        <v>380</v>
      </c>
      <c r="B41" s="274"/>
      <c r="C41" s="275"/>
      <c r="D41" s="275"/>
      <c r="E41" s="277">
        <v>9006</v>
      </c>
      <c r="F41" s="277">
        <f>SUM(F42:F57)</f>
        <v>9080</v>
      </c>
      <c r="G41" s="900">
        <f t="shared" si="0"/>
        <v>1.008216744392627</v>
      </c>
      <c r="H41" s="266"/>
      <c r="I41" s="277">
        <v>2484</v>
      </c>
      <c r="J41" s="277">
        <f>SUM(J42:J57)</f>
        <v>2376</v>
      </c>
      <c r="K41" s="900">
        <f t="shared" si="1"/>
        <v>0.9565217391304348</v>
      </c>
      <c r="L41" s="266"/>
      <c r="M41" s="277">
        <v>0</v>
      </c>
      <c r="N41" s="277">
        <f>SUM(N42:N57)</f>
        <v>0</v>
      </c>
      <c r="O41" s="881" t="str">
        <f t="shared" si="2"/>
        <v>*</v>
      </c>
      <c r="P41" s="757" t="s">
        <v>380</v>
      </c>
      <c r="Q41" s="805"/>
      <c r="R41" s="277">
        <v>18364</v>
      </c>
      <c r="S41" s="277">
        <f>SUM(S42:S57)</f>
        <v>16341</v>
      </c>
      <c r="T41" s="900">
        <f t="shared" si="3"/>
        <v>0.8898388150729688</v>
      </c>
      <c r="U41" s="260"/>
      <c r="V41" s="277">
        <v>5609</v>
      </c>
      <c r="W41" s="277">
        <f>SUM(W42:W57)</f>
        <v>5056</v>
      </c>
      <c r="X41" s="900">
        <f t="shared" si="4"/>
        <v>0.9014084507042254</v>
      </c>
      <c r="Y41" s="280"/>
      <c r="Z41" s="277">
        <v>1100</v>
      </c>
      <c r="AA41" s="277">
        <f>SUM(AA42:AA57)</f>
        <v>1039</v>
      </c>
      <c r="AB41" s="900">
        <f t="shared" si="5"/>
        <v>0.9445454545454546</v>
      </c>
    </row>
    <row r="42" spans="1:28" ht="16.5" customHeight="1" thickTop="1">
      <c r="A42" s="281"/>
      <c r="B42" s="723" t="s">
        <v>345</v>
      </c>
      <c r="C42" s="286"/>
      <c r="D42" s="286"/>
      <c r="E42" s="287">
        <v>266</v>
      </c>
      <c r="F42" s="287">
        <f>položky!E43</f>
        <v>266</v>
      </c>
      <c r="G42" s="878">
        <f t="shared" si="0"/>
        <v>1</v>
      </c>
      <c r="H42" s="288"/>
      <c r="I42" s="287">
        <v>0</v>
      </c>
      <c r="J42" s="287">
        <v>0</v>
      </c>
      <c r="K42" s="878" t="str">
        <f t="shared" si="1"/>
        <v>*</v>
      </c>
      <c r="L42" s="288"/>
      <c r="M42" s="287">
        <v>0</v>
      </c>
      <c r="N42" s="287">
        <v>0</v>
      </c>
      <c r="O42" s="878" t="str">
        <f t="shared" si="2"/>
        <v>*</v>
      </c>
      <c r="P42" s="762" t="s">
        <v>345</v>
      </c>
      <c r="Q42" s="807"/>
      <c r="R42" s="283">
        <v>54</v>
      </c>
      <c r="S42" s="283">
        <f>položky!AY43-W42</f>
        <v>49</v>
      </c>
      <c r="T42" s="878">
        <f t="shared" si="3"/>
        <v>0.9074074074074074</v>
      </c>
      <c r="U42" s="289"/>
      <c r="V42" s="283">
        <v>0</v>
      </c>
      <c r="W42" s="283">
        <f>výdaje!G703+výdaje!G690</f>
        <v>0</v>
      </c>
      <c r="X42" s="878" t="str">
        <f t="shared" si="4"/>
        <v>*</v>
      </c>
      <c r="Y42" s="280"/>
      <c r="Z42" s="290">
        <v>0</v>
      </c>
      <c r="AA42" s="290">
        <v>0</v>
      </c>
      <c r="AB42" s="878" t="str">
        <f t="shared" si="5"/>
        <v>*</v>
      </c>
    </row>
    <row r="43" spans="1:28" ht="15" customHeight="1">
      <c r="A43" s="281"/>
      <c r="B43" s="724" t="s">
        <v>382</v>
      </c>
      <c r="C43" s="248"/>
      <c r="D43" s="248"/>
      <c r="E43" s="270">
        <v>0</v>
      </c>
      <c r="F43" s="270">
        <f>položky!E44</f>
        <v>0</v>
      </c>
      <c r="G43" s="876" t="str">
        <f t="shared" si="0"/>
        <v>*</v>
      </c>
      <c r="H43" s="252"/>
      <c r="I43" s="270">
        <v>0</v>
      </c>
      <c r="J43" s="270">
        <f>položky!AS44</f>
        <v>0</v>
      </c>
      <c r="K43" s="876" t="str">
        <f t="shared" si="1"/>
        <v>*</v>
      </c>
      <c r="L43" s="252"/>
      <c r="M43" s="270">
        <v>0</v>
      </c>
      <c r="N43" s="270">
        <v>0</v>
      </c>
      <c r="O43" s="876" t="str">
        <f t="shared" si="2"/>
        <v>*</v>
      </c>
      <c r="P43" s="730" t="s">
        <v>382</v>
      </c>
      <c r="Q43" s="811"/>
      <c r="R43" s="270">
        <v>300</v>
      </c>
      <c r="S43" s="270">
        <f>položky!AY44</f>
        <v>267</v>
      </c>
      <c r="T43" s="876">
        <f t="shared" si="3"/>
        <v>0.89</v>
      </c>
      <c r="U43" s="284"/>
      <c r="V43" s="270">
        <v>0</v>
      </c>
      <c r="W43" s="270">
        <f>položky!AY44-'Tabulka č. 2 - 3 - kapitoly'!S43</f>
        <v>0</v>
      </c>
      <c r="X43" s="876" t="str">
        <f t="shared" si="4"/>
        <v>*</v>
      </c>
      <c r="Y43" s="271"/>
      <c r="Z43" s="270">
        <v>0</v>
      </c>
      <c r="AA43" s="270">
        <v>0</v>
      </c>
      <c r="AB43" s="876" t="str">
        <f t="shared" si="5"/>
        <v>*</v>
      </c>
    </row>
    <row r="44" spans="1:28" ht="15" customHeight="1">
      <c r="A44" s="242"/>
      <c r="B44" s="724" t="s">
        <v>283</v>
      </c>
      <c r="C44" s="248"/>
      <c r="D44" s="248"/>
      <c r="E44" s="270">
        <v>3008</v>
      </c>
      <c r="F44" s="270">
        <f>položky!E45-J44</f>
        <v>2626</v>
      </c>
      <c r="G44" s="876">
        <f t="shared" si="0"/>
        <v>0.8730053191489362</v>
      </c>
      <c r="H44" s="252"/>
      <c r="I44" s="270">
        <v>0</v>
      </c>
      <c r="J44" s="270">
        <f>položky!AN45</f>
        <v>0</v>
      </c>
      <c r="K44" s="876" t="str">
        <f t="shared" si="1"/>
        <v>*</v>
      </c>
      <c r="L44" s="252"/>
      <c r="M44" s="272">
        <v>0</v>
      </c>
      <c r="N44" s="272">
        <v>0</v>
      </c>
      <c r="O44" s="876" t="str">
        <f t="shared" si="2"/>
        <v>*</v>
      </c>
      <c r="P44" s="730" t="s">
        <v>283</v>
      </c>
      <c r="Q44" s="811"/>
      <c r="R44" s="270">
        <v>1907</v>
      </c>
      <c r="S44" s="270">
        <f>položky!AY45-W44</f>
        <v>1454</v>
      </c>
      <c r="T44" s="876">
        <f t="shared" si="3"/>
        <v>0.7624541164132145</v>
      </c>
      <c r="U44" s="284"/>
      <c r="V44" s="270">
        <v>1365</v>
      </c>
      <c r="W44" s="270">
        <f>položky!CY45+položky!DB45</f>
        <v>1121</v>
      </c>
      <c r="X44" s="876">
        <f t="shared" si="4"/>
        <v>0.8212454212454212</v>
      </c>
      <c r="Y44" s="271"/>
      <c r="Z44" s="272">
        <v>0</v>
      </c>
      <c r="AA44" s="272">
        <v>0</v>
      </c>
      <c r="AB44" s="876" t="str">
        <f t="shared" si="5"/>
        <v>*</v>
      </c>
    </row>
    <row r="45" spans="1:28" ht="15" customHeight="1">
      <c r="A45" s="242"/>
      <c r="B45" s="724" t="s">
        <v>428</v>
      </c>
      <c r="C45" s="248"/>
      <c r="D45" s="248"/>
      <c r="E45" s="270">
        <v>1069</v>
      </c>
      <c r="F45" s="270">
        <f>položky!E46-J45-N45</f>
        <v>1092</v>
      </c>
      <c r="G45" s="876">
        <f t="shared" si="0"/>
        <v>1.021515434985968</v>
      </c>
      <c r="H45" s="252"/>
      <c r="I45" s="270">
        <v>0</v>
      </c>
      <c r="J45" s="270">
        <f>položky!AN46</f>
        <v>0</v>
      </c>
      <c r="K45" s="876" t="str">
        <f t="shared" si="1"/>
        <v>*</v>
      </c>
      <c r="L45" s="252"/>
      <c r="M45" s="272">
        <v>0</v>
      </c>
      <c r="N45" s="272">
        <v>0</v>
      </c>
      <c r="O45" s="876" t="str">
        <f t="shared" si="2"/>
        <v>*</v>
      </c>
      <c r="P45" s="730" t="s">
        <v>428</v>
      </c>
      <c r="Q45" s="811"/>
      <c r="R45" s="270">
        <v>920</v>
      </c>
      <c r="S45" s="270">
        <f>položky!AY46-W45</f>
        <v>622</v>
      </c>
      <c r="T45" s="876">
        <f t="shared" si="3"/>
        <v>0.6760869565217391</v>
      </c>
      <c r="U45" s="284"/>
      <c r="V45" s="270">
        <v>0</v>
      </c>
      <c r="W45" s="270">
        <f>položky!CY46+položky!DB46</f>
        <v>0</v>
      </c>
      <c r="X45" s="876" t="str">
        <f t="shared" si="4"/>
        <v>*</v>
      </c>
      <c r="Y45" s="271"/>
      <c r="Z45" s="272">
        <v>1100</v>
      </c>
      <c r="AA45" s="272">
        <f>Financování!G20</f>
        <v>1039</v>
      </c>
      <c r="AB45" s="876">
        <f t="shared" si="5"/>
        <v>0.9445454545454546</v>
      </c>
    </row>
    <row r="46" spans="1:28" ht="15" customHeight="1">
      <c r="A46" s="242"/>
      <c r="B46" s="724" t="s">
        <v>429</v>
      </c>
      <c r="C46" s="248"/>
      <c r="D46" s="248"/>
      <c r="E46" s="270">
        <v>755</v>
      </c>
      <c r="F46" s="270">
        <f>položky!E47-J46</f>
        <v>676</v>
      </c>
      <c r="G46" s="876">
        <f t="shared" si="0"/>
        <v>0.895364238410596</v>
      </c>
      <c r="H46" s="252"/>
      <c r="I46" s="270">
        <v>720</v>
      </c>
      <c r="J46" s="270">
        <f>příjmy!G215+příjmy!G113</f>
        <v>612</v>
      </c>
      <c r="K46" s="876">
        <f t="shared" si="1"/>
        <v>0.85</v>
      </c>
      <c r="L46" s="252"/>
      <c r="M46" s="272">
        <v>0</v>
      </c>
      <c r="N46" s="272">
        <v>0</v>
      </c>
      <c r="O46" s="876" t="str">
        <f t="shared" si="2"/>
        <v>*</v>
      </c>
      <c r="P46" s="730" t="s">
        <v>429</v>
      </c>
      <c r="Q46" s="811"/>
      <c r="R46" s="270">
        <v>668</v>
      </c>
      <c r="S46" s="270">
        <f>položky!AY47-W46</f>
        <v>510</v>
      </c>
      <c r="T46" s="876">
        <f t="shared" si="3"/>
        <v>0.7634730538922155</v>
      </c>
      <c r="U46" s="284"/>
      <c r="V46" s="270">
        <v>0</v>
      </c>
      <c r="W46" s="270">
        <f>položky!CY47+položky!DB47</f>
        <v>0</v>
      </c>
      <c r="X46" s="876" t="str">
        <f t="shared" si="4"/>
        <v>*</v>
      </c>
      <c r="Y46" s="271"/>
      <c r="Z46" s="272">
        <v>0</v>
      </c>
      <c r="AA46" s="272">
        <v>0</v>
      </c>
      <c r="AB46" s="876" t="str">
        <f t="shared" si="5"/>
        <v>*</v>
      </c>
    </row>
    <row r="47" spans="1:28" ht="15" customHeight="1">
      <c r="A47" s="242"/>
      <c r="B47" s="724" t="s">
        <v>385</v>
      </c>
      <c r="C47" s="248"/>
      <c r="D47" s="248"/>
      <c r="E47" s="270">
        <v>0</v>
      </c>
      <c r="F47" s="270">
        <f>položky!E48-J47</f>
        <v>34</v>
      </c>
      <c r="G47" s="876" t="str">
        <f t="shared" si="0"/>
        <v>*</v>
      </c>
      <c r="H47" s="252"/>
      <c r="I47" s="270">
        <v>360</v>
      </c>
      <c r="J47" s="270">
        <f>příjmy!G219</f>
        <v>360</v>
      </c>
      <c r="K47" s="876">
        <f t="shared" si="1"/>
        <v>1</v>
      </c>
      <c r="L47" s="252"/>
      <c r="M47" s="272">
        <v>0</v>
      </c>
      <c r="N47" s="272">
        <v>0</v>
      </c>
      <c r="O47" s="876" t="str">
        <f t="shared" si="2"/>
        <v>*</v>
      </c>
      <c r="P47" s="730" t="s">
        <v>385</v>
      </c>
      <c r="Q47" s="811"/>
      <c r="R47" s="270">
        <v>6650</v>
      </c>
      <c r="S47" s="270">
        <f>položky!AY48-W47</f>
        <v>6011</v>
      </c>
      <c r="T47" s="876">
        <f t="shared" si="3"/>
        <v>0.9039097744360902</v>
      </c>
      <c r="U47" s="284"/>
      <c r="V47" s="270">
        <v>1750</v>
      </c>
      <c r="W47" s="270">
        <f>položky!CY48+položky!DB48</f>
        <v>1730</v>
      </c>
      <c r="X47" s="876">
        <f t="shared" si="4"/>
        <v>0.9885714285714285</v>
      </c>
      <c r="Y47" s="271"/>
      <c r="Z47" s="272">
        <v>0</v>
      </c>
      <c r="AA47" s="272">
        <v>0</v>
      </c>
      <c r="AB47" s="876" t="str">
        <f t="shared" si="5"/>
        <v>*</v>
      </c>
    </row>
    <row r="48" spans="1:28" ht="15" customHeight="1">
      <c r="A48" s="242"/>
      <c r="B48" s="724" t="s">
        <v>430</v>
      </c>
      <c r="C48" s="248"/>
      <c r="D48" s="248"/>
      <c r="E48" s="270">
        <v>2211</v>
      </c>
      <c r="F48" s="270">
        <f>položky!E49-J48</f>
        <v>2217</v>
      </c>
      <c r="G48" s="876">
        <f t="shared" si="0"/>
        <v>1.0027137042062415</v>
      </c>
      <c r="H48" s="252"/>
      <c r="I48" s="270">
        <v>0</v>
      </c>
      <c r="J48" s="270">
        <f>položky!AN49</f>
        <v>0</v>
      </c>
      <c r="K48" s="876" t="str">
        <f t="shared" si="1"/>
        <v>*</v>
      </c>
      <c r="L48" s="252"/>
      <c r="M48" s="272">
        <v>0</v>
      </c>
      <c r="N48" s="272">
        <v>0</v>
      </c>
      <c r="O48" s="876" t="str">
        <f t="shared" si="2"/>
        <v>*</v>
      </c>
      <c r="P48" s="730" t="s">
        <v>430</v>
      </c>
      <c r="Q48" s="811"/>
      <c r="R48" s="270">
        <v>3373</v>
      </c>
      <c r="S48" s="270">
        <f>položky!AY49-W48</f>
        <v>3030</v>
      </c>
      <c r="T48" s="876">
        <f t="shared" si="3"/>
        <v>0.8983101096946339</v>
      </c>
      <c r="U48" s="284"/>
      <c r="V48" s="270">
        <v>0</v>
      </c>
      <c r="W48" s="270">
        <f>položky!CY49+položky!DB49</f>
        <v>0</v>
      </c>
      <c r="X48" s="876" t="str">
        <f t="shared" si="4"/>
        <v>*</v>
      </c>
      <c r="Y48" s="271"/>
      <c r="Z48" s="272">
        <v>0</v>
      </c>
      <c r="AA48" s="272">
        <v>0</v>
      </c>
      <c r="AB48" s="876" t="str">
        <f t="shared" si="5"/>
        <v>*</v>
      </c>
    </row>
    <row r="49" spans="1:28" ht="15" customHeight="1">
      <c r="A49" s="242"/>
      <c r="B49" s="724" t="s">
        <v>387</v>
      </c>
      <c r="C49" s="248"/>
      <c r="D49" s="248"/>
      <c r="E49" s="270">
        <v>0</v>
      </c>
      <c r="F49" s="270">
        <f>položky!E50-J49</f>
        <v>0</v>
      </c>
      <c r="G49" s="876" t="str">
        <f t="shared" si="0"/>
        <v>*</v>
      </c>
      <c r="H49" s="252"/>
      <c r="I49" s="270">
        <v>0</v>
      </c>
      <c r="J49" s="270">
        <f>položky!AN50</f>
        <v>0</v>
      </c>
      <c r="K49" s="876" t="str">
        <f t="shared" si="1"/>
        <v>*</v>
      </c>
      <c r="L49" s="252"/>
      <c r="M49" s="272">
        <v>0</v>
      </c>
      <c r="N49" s="272">
        <v>0</v>
      </c>
      <c r="O49" s="876" t="str">
        <f t="shared" si="2"/>
        <v>*</v>
      </c>
      <c r="P49" s="730" t="s">
        <v>387</v>
      </c>
      <c r="Q49" s="811"/>
      <c r="R49" s="270">
        <v>927</v>
      </c>
      <c r="S49" s="270">
        <f>položky!AY50-W49</f>
        <v>919</v>
      </c>
      <c r="T49" s="876">
        <f t="shared" si="3"/>
        <v>0.9913700107874865</v>
      </c>
      <c r="U49" s="284"/>
      <c r="V49" s="270">
        <v>60</v>
      </c>
      <c r="W49" s="270">
        <f>položky!CY50+položky!DB50</f>
        <v>0</v>
      </c>
      <c r="X49" s="876" t="str">
        <f t="shared" si="4"/>
        <v>*</v>
      </c>
      <c r="Y49" s="271"/>
      <c r="Z49" s="272">
        <v>0</v>
      </c>
      <c r="AA49" s="272">
        <v>0</v>
      </c>
      <c r="AB49" s="876" t="str">
        <f t="shared" si="5"/>
        <v>*</v>
      </c>
    </row>
    <row r="50" spans="1:28" ht="15" customHeight="1">
      <c r="A50" s="242"/>
      <c r="B50" s="724" t="s">
        <v>388</v>
      </c>
      <c r="C50" s="248"/>
      <c r="D50" s="248"/>
      <c r="E50" s="270">
        <v>53</v>
      </c>
      <c r="F50" s="270">
        <f>položky!E51-J50</f>
        <v>55</v>
      </c>
      <c r="G50" s="876">
        <f t="shared" si="0"/>
        <v>1.0377358490566038</v>
      </c>
      <c r="H50" s="252"/>
      <c r="I50" s="270">
        <v>0</v>
      </c>
      <c r="J50" s="270">
        <f>položky!AR51</f>
        <v>0</v>
      </c>
      <c r="K50" s="876" t="str">
        <f t="shared" si="1"/>
        <v>*</v>
      </c>
      <c r="L50" s="252"/>
      <c r="M50" s="272">
        <v>0</v>
      </c>
      <c r="N50" s="272">
        <v>0</v>
      </c>
      <c r="O50" s="876" t="str">
        <f t="shared" si="2"/>
        <v>*</v>
      </c>
      <c r="P50" s="730" t="s">
        <v>388</v>
      </c>
      <c r="Q50" s="811"/>
      <c r="R50" s="270">
        <v>218</v>
      </c>
      <c r="S50" s="270">
        <f>položky!AY51-W50</f>
        <v>230</v>
      </c>
      <c r="T50" s="876">
        <f t="shared" si="3"/>
        <v>1.055045871559633</v>
      </c>
      <c r="U50" s="284"/>
      <c r="V50" s="270">
        <v>970</v>
      </c>
      <c r="W50" s="270">
        <f>položky!CY51+položky!DB51</f>
        <v>949</v>
      </c>
      <c r="X50" s="876">
        <f t="shared" si="4"/>
        <v>0.9783505154639175</v>
      </c>
      <c r="Y50" s="271"/>
      <c r="Z50" s="272">
        <v>0</v>
      </c>
      <c r="AA50" s="272">
        <v>0</v>
      </c>
      <c r="AB50" s="876" t="str">
        <f t="shared" si="5"/>
        <v>*</v>
      </c>
    </row>
    <row r="51" spans="1:28" ht="15" customHeight="1">
      <c r="A51" s="242"/>
      <c r="B51" s="724" t="s">
        <v>389</v>
      </c>
      <c r="C51" s="248"/>
      <c r="D51" s="248"/>
      <c r="E51" s="270">
        <v>0</v>
      </c>
      <c r="F51" s="270">
        <f>položky!E52-J51</f>
        <v>0</v>
      </c>
      <c r="G51" s="876" t="str">
        <f t="shared" si="0"/>
        <v>*</v>
      </c>
      <c r="H51" s="252"/>
      <c r="I51" s="270">
        <v>0</v>
      </c>
      <c r="J51" s="270">
        <f>položky!AN52+položky!AR52</f>
        <v>0</v>
      </c>
      <c r="K51" s="876" t="str">
        <f t="shared" si="1"/>
        <v>*</v>
      </c>
      <c r="L51" s="252"/>
      <c r="M51" s="272">
        <v>0</v>
      </c>
      <c r="N51" s="272">
        <v>0</v>
      </c>
      <c r="O51" s="876" t="str">
        <f t="shared" si="2"/>
        <v>*</v>
      </c>
      <c r="P51" s="730" t="s">
        <v>389</v>
      </c>
      <c r="Q51" s="811"/>
      <c r="R51" s="270">
        <v>345</v>
      </c>
      <c r="S51" s="270">
        <f>položky!AY52-W51</f>
        <v>332</v>
      </c>
      <c r="T51" s="876">
        <f t="shared" si="3"/>
        <v>0.9623188405797102</v>
      </c>
      <c r="U51" s="284"/>
      <c r="V51" s="270">
        <v>220</v>
      </c>
      <c r="W51" s="270">
        <f>položky!CY52+položky!DB52</f>
        <v>160</v>
      </c>
      <c r="X51" s="876">
        <f t="shared" si="4"/>
        <v>0.7272727272727273</v>
      </c>
      <c r="Y51" s="271"/>
      <c r="Z51" s="272">
        <v>0</v>
      </c>
      <c r="AA51" s="272">
        <v>0</v>
      </c>
      <c r="AB51" s="876" t="str">
        <f t="shared" si="5"/>
        <v>*</v>
      </c>
    </row>
    <row r="52" spans="1:28" ht="15" customHeight="1">
      <c r="A52" s="242"/>
      <c r="B52" s="724" t="s">
        <v>431</v>
      </c>
      <c r="C52" s="248"/>
      <c r="D52" s="248"/>
      <c r="E52" s="270">
        <v>0</v>
      </c>
      <c r="F52" s="270">
        <f>položky!E53-J52</f>
        <v>0</v>
      </c>
      <c r="G52" s="876" t="str">
        <f t="shared" si="0"/>
        <v>*</v>
      </c>
      <c r="H52" s="252"/>
      <c r="I52" s="270">
        <v>0</v>
      </c>
      <c r="J52" s="270">
        <f>položky!AN53</f>
        <v>0</v>
      </c>
      <c r="K52" s="876" t="str">
        <f t="shared" si="1"/>
        <v>*</v>
      </c>
      <c r="L52" s="252"/>
      <c r="M52" s="272">
        <v>0</v>
      </c>
      <c r="N52" s="272">
        <v>0</v>
      </c>
      <c r="O52" s="876" t="str">
        <f t="shared" si="2"/>
        <v>*</v>
      </c>
      <c r="P52" s="730" t="s">
        <v>431</v>
      </c>
      <c r="Q52" s="811"/>
      <c r="R52" s="270">
        <v>150</v>
      </c>
      <c r="S52" s="270">
        <f>položky!AY53-W52</f>
        <v>102</v>
      </c>
      <c r="T52" s="876">
        <f t="shared" si="3"/>
        <v>0.68</v>
      </c>
      <c r="U52" s="284"/>
      <c r="V52" s="270">
        <v>250</v>
      </c>
      <c r="W52" s="270">
        <f>položky!CY53+položky!DB53</f>
        <v>103</v>
      </c>
      <c r="X52" s="876">
        <f t="shared" si="4"/>
        <v>0.412</v>
      </c>
      <c r="Y52" s="271"/>
      <c r="Z52" s="272">
        <v>0</v>
      </c>
      <c r="AA52" s="272">
        <v>0</v>
      </c>
      <c r="AB52" s="876" t="str">
        <f t="shared" si="5"/>
        <v>*</v>
      </c>
    </row>
    <row r="53" spans="1:28" ht="15" customHeight="1">
      <c r="A53" s="242"/>
      <c r="B53" s="724" t="s">
        <v>391</v>
      </c>
      <c r="C53" s="248"/>
      <c r="D53" s="248"/>
      <c r="E53" s="270">
        <v>0</v>
      </c>
      <c r="F53" s="270">
        <f>položky!E54-J53-N53</f>
        <v>0</v>
      </c>
      <c r="G53" s="876" t="str">
        <f t="shared" si="0"/>
        <v>*</v>
      </c>
      <c r="H53" s="252"/>
      <c r="I53" s="270">
        <v>802</v>
      </c>
      <c r="J53" s="270">
        <f>příjmy!G105</f>
        <v>802</v>
      </c>
      <c r="K53" s="876">
        <f t="shared" si="1"/>
        <v>1</v>
      </c>
      <c r="L53" s="252"/>
      <c r="M53" s="272">
        <v>0</v>
      </c>
      <c r="N53" s="272">
        <v>0</v>
      </c>
      <c r="O53" s="876" t="str">
        <f t="shared" si="2"/>
        <v>*</v>
      </c>
      <c r="P53" s="730" t="s">
        <v>391</v>
      </c>
      <c r="Q53" s="811"/>
      <c r="R53" s="270">
        <v>0</v>
      </c>
      <c r="S53" s="270">
        <f>položky!AY54-W53</f>
        <v>0</v>
      </c>
      <c r="T53" s="876" t="str">
        <f t="shared" si="3"/>
        <v>*</v>
      </c>
      <c r="U53" s="284"/>
      <c r="V53" s="270">
        <v>75</v>
      </c>
      <c r="W53" s="270">
        <f>položky!CY54+položky!DB54</f>
        <v>74</v>
      </c>
      <c r="X53" s="876">
        <f t="shared" si="4"/>
        <v>0.9866666666666667</v>
      </c>
      <c r="Y53" s="271"/>
      <c r="Z53" s="272">
        <v>0</v>
      </c>
      <c r="AA53" s="272">
        <v>0</v>
      </c>
      <c r="AB53" s="876" t="str">
        <f t="shared" si="5"/>
        <v>*</v>
      </c>
    </row>
    <row r="54" spans="1:28" ht="15" customHeight="1">
      <c r="A54" s="242"/>
      <c r="B54" s="826" t="s">
        <v>69</v>
      </c>
      <c r="C54" s="248"/>
      <c r="D54" s="248"/>
      <c r="E54" s="270">
        <v>90</v>
      </c>
      <c r="F54" s="270">
        <f>položky!E55-J54</f>
        <v>90</v>
      </c>
      <c r="G54" s="876">
        <f t="shared" si="0"/>
        <v>1</v>
      </c>
      <c r="H54" s="252"/>
      <c r="I54" s="270">
        <v>0</v>
      </c>
      <c r="J54" s="270">
        <f>položky!AN55</f>
        <v>0</v>
      </c>
      <c r="K54" s="876" t="str">
        <f t="shared" si="1"/>
        <v>*</v>
      </c>
      <c r="L54" s="252"/>
      <c r="M54" s="272">
        <v>0</v>
      </c>
      <c r="N54" s="272">
        <v>0</v>
      </c>
      <c r="O54" s="876" t="str">
        <f t="shared" si="2"/>
        <v>*</v>
      </c>
      <c r="P54" s="824" t="s">
        <v>69</v>
      </c>
      <c r="Q54" s="811"/>
      <c r="R54" s="270">
        <v>153</v>
      </c>
      <c r="S54" s="270">
        <f>položky!AY55-W54</f>
        <v>84</v>
      </c>
      <c r="T54" s="876">
        <f t="shared" si="3"/>
        <v>0.5490196078431373</v>
      </c>
      <c r="U54" s="284"/>
      <c r="V54" s="270">
        <v>0</v>
      </c>
      <c r="W54" s="270">
        <f>položky!CY55+položky!DB55</f>
        <v>0</v>
      </c>
      <c r="X54" s="876" t="str">
        <f t="shared" si="4"/>
        <v>*</v>
      </c>
      <c r="Y54" s="271"/>
      <c r="Z54" s="272">
        <v>0</v>
      </c>
      <c r="AA54" s="272">
        <v>0</v>
      </c>
      <c r="AB54" s="876" t="str">
        <f t="shared" si="5"/>
        <v>*</v>
      </c>
    </row>
    <row r="55" spans="1:28" ht="15" customHeight="1">
      <c r="A55" s="242"/>
      <c r="B55" s="826" t="s">
        <v>70</v>
      </c>
      <c r="C55" s="248"/>
      <c r="D55" s="248"/>
      <c r="E55" s="270">
        <v>0</v>
      </c>
      <c r="F55" s="270">
        <f>položky!E56-J55</f>
        <v>0</v>
      </c>
      <c r="G55" s="876" t="str">
        <f t="shared" si="0"/>
        <v>*</v>
      </c>
      <c r="H55" s="252"/>
      <c r="I55" s="270">
        <v>0</v>
      </c>
      <c r="J55" s="270">
        <f>položky!AN56+příjmy!G183</f>
        <v>0</v>
      </c>
      <c r="K55" s="876" t="str">
        <f t="shared" si="1"/>
        <v>*</v>
      </c>
      <c r="L55" s="252"/>
      <c r="M55" s="272">
        <v>0</v>
      </c>
      <c r="N55" s="272">
        <v>0</v>
      </c>
      <c r="O55" s="876" t="str">
        <f t="shared" si="2"/>
        <v>*</v>
      </c>
      <c r="P55" s="824" t="s">
        <v>70</v>
      </c>
      <c r="Q55" s="811"/>
      <c r="R55" s="270">
        <v>230</v>
      </c>
      <c r="S55" s="270">
        <f>položky!AY56-W55</f>
        <v>192</v>
      </c>
      <c r="T55" s="876">
        <f t="shared" si="3"/>
        <v>0.8347826086956521</v>
      </c>
      <c r="U55" s="284"/>
      <c r="V55" s="270">
        <v>150</v>
      </c>
      <c r="W55" s="270">
        <f>položky!CY56+položky!DB56</f>
        <v>150</v>
      </c>
      <c r="X55" s="876">
        <f t="shared" si="4"/>
        <v>1</v>
      </c>
      <c r="Y55" s="271"/>
      <c r="Z55" s="272">
        <v>0</v>
      </c>
      <c r="AA55" s="272">
        <v>0</v>
      </c>
      <c r="AB55" s="876" t="str">
        <f t="shared" si="5"/>
        <v>*</v>
      </c>
    </row>
    <row r="56" spans="1:28" ht="15" customHeight="1">
      <c r="A56" s="242"/>
      <c r="B56" s="827" t="s">
        <v>71</v>
      </c>
      <c r="C56" s="248"/>
      <c r="D56" s="248"/>
      <c r="E56" s="270">
        <v>0</v>
      </c>
      <c r="F56" s="270">
        <f>položky!E57-J56</f>
        <v>0</v>
      </c>
      <c r="G56" s="876" t="str">
        <f t="shared" si="0"/>
        <v>*</v>
      </c>
      <c r="H56" s="252"/>
      <c r="I56" s="270">
        <v>602</v>
      </c>
      <c r="J56" s="270">
        <f>příjmy!G264</f>
        <v>602</v>
      </c>
      <c r="K56" s="876">
        <f t="shared" si="1"/>
        <v>1</v>
      </c>
      <c r="L56" s="252"/>
      <c r="M56" s="270">
        <v>0</v>
      </c>
      <c r="N56" s="270">
        <v>0</v>
      </c>
      <c r="O56" s="876" t="str">
        <f t="shared" si="2"/>
        <v>*</v>
      </c>
      <c r="P56" s="825" t="s">
        <v>71</v>
      </c>
      <c r="Q56" s="811"/>
      <c r="R56" s="270">
        <v>102</v>
      </c>
      <c r="S56" s="270">
        <f>položky!AY57-W56</f>
        <v>78</v>
      </c>
      <c r="T56" s="876">
        <f t="shared" si="3"/>
        <v>0.7647058823529411</v>
      </c>
      <c r="U56" s="284"/>
      <c r="V56" s="270">
        <v>769</v>
      </c>
      <c r="W56" s="270">
        <f>položky!CY57+položky!DB57</f>
        <v>769</v>
      </c>
      <c r="X56" s="876">
        <f t="shared" si="4"/>
        <v>1</v>
      </c>
      <c r="Y56" s="271"/>
      <c r="Z56" s="272">
        <v>0</v>
      </c>
      <c r="AA56" s="272">
        <v>0</v>
      </c>
      <c r="AB56" s="876" t="str">
        <f t="shared" si="5"/>
        <v>*</v>
      </c>
    </row>
    <row r="57" spans="1:28" ht="15" customHeight="1" thickBot="1">
      <c r="A57" s="242"/>
      <c r="B57" s="724" t="s">
        <v>392</v>
      </c>
      <c r="C57" s="248"/>
      <c r="D57" s="248"/>
      <c r="E57" s="270">
        <v>1554</v>
      </c>
      <c r="F57" s="270">
        <f>položky!E58-J57</f>
        <v>2024</v>
      </c>
      <c r="G57" s="880">
        <f t="shared" si="0"/>
        <v>1.3024453024453024</v>
      </c>
      <c r="H57" s="252"/>
      <c r="I57" s="270">
        <v>0</v>
      </c>
      <c r="J57" s="270">
        <f>položky!AN58</f>
        <v>0</v>
      </c>
      <c r="K57" s="880" t="str">
        <f t="shared" si="1"/>
        <v>*</v>
      </c>
      <c r="L57" s="252"/>
      <c r="M57" s="291">
        <v>0</v>
      </c>
      <c r="N57" s="291">
        <v>0</v>
      </c>
      <c r="O57" s="880" t="str">
        <f t="shared" si="2"/>
        <v>*</v>
      </c>
      <c r="P57" s="730" t="s">
        <v>392</v>
      </c>
      <c r="Q57" s="811"/>
      <c r="R57" s="270">
        <v>2367</v>
      </c>
      <c r="S57" s="270">
        <f>položky!AY58-W57</f>
        <v>2461</v>
      </c>
      <c r="T57" s="880">
        <f t="shared" si="3"/>
        <v>1.0397127165188003</v>
      </c>
      <c r="U57" s="284"/>
      <c r="V57" s="270">
        <v>0</v>
      </c>
      <c r="W57" s="270">
        <f>položky!CY58+položky!DB58</f>
        <v>0</v>
      </c>
      <c r="X57" s="880" t="str">
        <f t="shared" si="4"/>
        <v>*</v>
      </c>
      <c r="Y57" s="271"/>
      <c r="Z57" s="272">
        <v>0</v>
      </c>
      <c r="AA57" s="272">
        <v>0</v>
      </c>
      <c r="AB57" s="880" t="str">
        <f t="shared" si="5"/>
        <v>*</v>
      </c>
    </row>
    <row r="58" spans="1:28" ht="16.5" customHeight="1" thickBot="1" thickTop="1">
      <c r="A58" s="273" t="s">
        <v>393</v>
      </c>
      <c r="B58" s="274"/>
      <c r="C58" s="275"/>
      <c r="D58" s="275"/>
      <c r="E58" s="277">
        <v>100</v>
      </c>
      <c r="F58" s="277">
        <f>SUM(F59:F59)</f>
        <v>100</v>
      </c>
      <c r="G58" s="900">
        <f t="shared" si="0"/>
        <v>1</v>
      </c>
      <c r="H58" s="266"/>
      <c r="I58" s="277">
        <v>0</v>
      </c>
      <c r="J58" s="277">
        <f>SUM(J59:J59)</f>
        <v>0</v>
      </c>
      <c r="K58" s="881" t="str">
        <f t="shared" si="1"/>
        <v>*</v>
      </c>
      <c r="L58" s="266"/>
      <c r="M58" s="277">
        <v>0</v>
      </c>
      <c r="N58" s="277">
        <f>SUM(N59:N59)</f>
        <v>0</v>
      </c>
      <c r="O58" s="881" t="str">
        <f t="shared" si="2"/>
        <v>*</v>
      </c>
      <c r="P58" s="757" t="s">
        <v>393</v>
      </c>
      <c r="Q58" s="805"/>
      <c r="R58" s="277">
        <v>7</v>
      </c>
      <c r="S58" s="277">
        <f>SUM(S59:S59)</f>
        <v>7</v>
      </c>
      <c r="T58" s="881">
        <f t="shared" si="3"/>
        <v>1</v>
      </c>
      <c r="U58" s="260"/>
      <c r="V58" s="277">
        <v>1586</v>
      </c>
      <c r="W58" s="277">
        <f>SUM(W59:W59)</f>
        <v>1499</v>
      </c>
      <c r="X58" s="900">
        <f t="shared" si="4"/>
        <v>0.9451450189155107</v>
      </c>
      <c r="Y58" s="871"/>
      <c r="Z58" s="277">
        <v>0</v>
      </c>
      <c r="AA58" s="277">
        <f>SUM(AA59:AA59)</f>
        <v>0</v>
      </c>
      <c r="AB58" s="881" t="str">
        <f t="shared" si="5"/>
        <v>*</v>
      </c>
    </row>
    <row r="59" spans="1:28" ht="16.5" customHeight="1" thickBot="1" thickTop="1">
      <c r="A59" s="242"/>
      <c r="B59" s="268" t="s">
        <v>394</v>
      </c>
      <c r="C59" s="248"/>
      <c r="D59" s="248"/>
      <c r="E59" s="270">
        <v>100</v>
      </c>
      <c r="F59" s="270">
        <f>položky!E60-J59</f>
        <v>100</v>
      </c>
      <c r="G59" s="883">
        <f t="shared" si="0"/>
        <v>1</v>
      </c>
      <c r="H59" s="252"/>
      <c r="I59" s="270">
        <v>0</v>
      </c>
      <c r="J59" s="270">
        <f>položky!AN60+položky!AR60</f>
        <v>0</v>
      </c>
      <c r="K59" s="883" t="str">
        <f t="shared" si="1"/>
        <v>*</v>
      </c>
      <c r="L59" s="252"/>
      <c r="M59" s="279">
        <v>0</v>
      </c>
      <c r="N59" s="279">
        <v>0</v>
      </c>
      <c r="O59" s="883" t="str">
        <f t="shared" si="2"/>
        <v>*</v>
      </c>
      <c r="P59" s="726" t="s">
        <v>394</v>
      </c>
      <c r="Q59" s="133"/>
      <c r="R59" s="270">
        <v>7</v>
      </c>
      <c r="S59" s="270">
        <f>položky!AY60-W59</f>
        <v>7</v>
      </c>
      <c r="T59" s="883">
        <f t="shared" si="3"/>
        <v>1</v>
      </c>
      <c r="U59" s="284"/>
      <c r="V59" s="270">
        <v>1586</v>
      </c>
      <c r="W59" s="270">
        <f>položky!CY60+položky!DB60</f>
        <v>1499</v>
      </c>
      <c r="X59" s="883">
        <f t="shared" si="4"/>
        <v>0.9451450189155107</v>
      </c>
      <c r="Y59" s="271"/>
      <c r="Z59" s="279">
        <v>0</v>
      </c>
      <c r="AA59" s="279">
        <v>0</v>
      </c>
      <c r="AB59" s="883" t="str">
        <f t="shared" si="5"/>
        <v>*</v>
      </c>
    </row>
    <row r="60" spans="1:28" ht="16.5" customHeight="1" thickBot="1" thickTop="1">
      <c r="A60" s="273" t="s">
        <v>395</v>
      </c>
      <c r="B60" s="274"/>
      <c r="C60" s="275"/>
      <c r="D60" s="275"/>
      <c r="E60" s="277">
        <v>30047</v>
      </c>
      <c r="F60" s="277">
        <f>SUM(F61:F63)</f>
        <v>28905</v>
      </c>
      <c r="G60" s="900">
        <f t="shared" si="0"/>
        <v>0.9619928778247412</v>
      </c>
      <c r="H60" s="266"/>
      <c r="I60" s="277">
        <v>0</v>
      </c>
      <c r="J60" s="277">
        <f>SUM(J61:J62)</f>
        <v>0</v>
      </c>
      <c r="K60" s="881" t="str">
        <f t="shared" si="1"/>
        <v>*</v>
      </c>
      <c r="L60" s="266"/>
      <c r="M60" s="277">
        <v>15974</v>
      </c>
      <c r="N60" s="277">
        <f>SUM(N61:N62)</f>
        <v>0</v>
      </c>
      <c r="O60" s="900" t="str">
        <f t="shared" si="2"/>
        <v>*</v>
      </c>
      <c r="P60" s="757" t="s">
        <v>395</v>
      </c>
      <c r="Q60" s="805"/>
      <c r="R60" s="277">
        <v>5771</v>
      </c>
      <c r="S60" s="277">
        <f>SUM(S61:S63)</f>
        <v>2758</v>
      </c>
      <c r="T60" s="900">
        <f t="shared" si="3"/>
        <v>0.4779067752555883</v>
      </c>
      <c r="U60" s="260"/>
      <c r="V60" s="277">
        <v>11438</v>
      </c>
      <c r="W60" s="277">
        <f>SUM(W61:W62)</f>
        <v>0</v>
      </c>
      <c r="X60" s="900" t="str">
        <f t="shared" si="4"/>
        <v>*</v>
      </c>
      <c r="Y60" s="280"/>
      <c r="Z60" s="277">
        <v>0</v>
      </c>
      <c r="AA60" s="277">
        <f>SUM(AA61:AA62)</f>
        <v>2667</v>
      </c>
      <c r="AB60" s="881" t="str">
        <f t="shared" si="5"/>
        <v>*</v>
      </c>
    </row>
    <row r="61" spans="1:28" ht="15" customHeight="1" thickTop="1">
      <c r="A61" s="242"/>
      <c r="B61" s="268" t="s">
        <v>555</v>
      </c>
      <c r="C61" s="248"/>
      <c r="D61" s="248"/>
      <c r="E61" s="270">
        <v>29932</v>
      </c>
      <c r="F61" s="270">
        <f>položky!E62-J61</f>
        <v>28790</v>
      </c>
      <c r="G61" s="878">
        <f t="shared" si="0"/>
        <v>0.9618468528664974</v>
      </c>
      <c r="H61" s="252"/>
      <c r="I61" s="270">
        <v>0</v>
      </c>
      <c r="J61" s="270">
        <f>příjmy!G49</f>
        <v>0</v>
      </c>
      <c r="K61" s="878" t="str">
        <f t="shared" si="1"/>
        <v>*</v>
      </c>
      <c r="L61" s="252"/>
      <c r="M61" s="270">
        <v>0</v>
      </c>
      <c r="N61" s="270">
        <v>0</v>
      </c>
      <c r="O61" s="878" t="str">
        <f t="shared" si="2"/>
        <v>*</v>
      </c>
      <c r="P61" s="726" t="s">
        <v>396</v>
      </c>
      <c r="Q61" s="133"/>
      <c r="R61" s="270">
        <v>2380</v>
      </c>
      <c r="S61" s="270">
        <f>položky!AY62-W61</f>
        <v>2384</v>
      </c>
      <c r="T61" s="878">
        <f t="shared" si="3"/>
        <v>1.0016806722689076</v>
      </c>
      <c r="U61" s="284"/>
      <c r="V61" s="270">
        <v>0</v>
      </c>
      <c r="W61" s="270">
        <f>položky!CY62+položky!DB62</f>
        <v>0</v>
      </c>
      <c r="X61" s="878" t="str">
        <f t="shared" si="4"/>
        <v>*</v>
      </c>
      <c r="Y61" s="271"/>
      <c r="Z61" s="270">
        <v>0</v>
      </c>
      <c r="AA61" s="270">
        <v>0</v>
      </c>
      <c r="AB61" s="878" t="str">
        <f t="shared" si="5"/>
        <v>*</v>
      </c>
    </row>
    <row r="62" spans="1:28" ht="15" customHeight="1">
      <c r="A62" s="242"/>
      <c r="B62" s="268" t="s">
        <v>432</v>
      </c>
      <c r="C62" s="248"/>
      <c r="D62" s="248"/>
      <c r="E62" s="279">
        <v>0</v>
      </c>
      <c r="F62" s="279">
        <v>0</v>
      </c>
      <c r="G62" s="876" t="str">
        <f t="shared" si="0"/>
        <v>*</v>
      </c>
      <c r="H62" s="252"/>
      <c r="I62" s="279">
        <v>0</v>
      </c>
      <c r="J62" s="279">
        <f>položky!AM63-F62</f>
        <v>0</v>
      </c>
      <c r="K62" s="876" t="str">
        <f t="shared" si="1"/>
        <v>*</v>
      </c>
      <c r="L62" s="252"/>
      <c r="M62" s="279">
        <v>15974</v>
      </c>
      <c r="N62" s="279">
        <f>Financování!G9+Financování!G12</f>
        <v>0</v>
      </c>
      <c r="O62" s="876" t="str">
        <f t="shared" si="2"/>
        <v>*</v>
      </c>
      <c r="P62" s="726" t="s">
        <v>432</v>
      </c>
      <c r="Q62" s="133"/>
      <c r="R62" s="279">
        <v>2944</v>
      </c>
      <c r="S62" s="279">
        <f>položky!AY63-položky!DB63</f>
        <v>0</v>
      </c>
      <c r="T62" s="876" t="str">
        <f t="shared" si="3"/>
        <v>*</v>
      </c>
      <c r="U62" s="284"/>
      <c r="V62" s="279">
        <v>11438</v>
      </c>
      <c r="W62" s="279">
        <f>položky!CY63+položky!DB63</f>
        <v>0</v>
      </c>
      <c r="X62" s="876" t="str">
        <f t="shared" si="4"/>
        <v>*</v>
      </c>
      <c r="Y62" s="271"/>
      <c r="Z62" s="279">
        <v>0</v>
      </c>
      <c r="AA62" s="279">
        <f>Financování!G22</f>
        <v>2667</v>
      </c>
      <c r="AB62" s="876" t="str">
        <f t="shared" si="5"/>
        <v>*</v>
      </c>
    </row>
    <row r="63" spans="1:28" ht="15" customHeight="1" thickBot="1">
      <c r="A63" s="230"/>
      <c r="B63" s="725" t="s">
        <v>398</v>
      </c>
      <c r="C63" s="164"/>
      <c r="D63" s="164"/>
      <c r="E63" s="292">
        <v>115</v>
      </c>
      <c r="F63" s="292">
        <f>položky!E64</f>
        <v>115</v>
      </c>
      <c r="G63" s="877">
        <f t="shared" si="0"/>
        <v>1</v>
      </c>
      <c r="H63" s="252"/>
      <c r="I63" s="292">
        <v>0</v>
      </c>
      <c r="J63" s="292">
        <v>0</v>
      </c>
      <c r="K63" s="877" t="str">
        <f t="shared" si="1"/>
        <v>*</v>
      </c>
      <c r="L63" s="252"/>
      <c r="M63" s="292">
        <v>0</v>
      </c>
      <c r="N63" s="292">
        <v>0</v>
      </c>
      <c r="O63" s="877" t="str">
        <f t="shared" si="2"/>
        <v>*</v>
      </c>
      <c r="P63" s="763" t="s">
        <v>398</v>
      </c>
      <c r="Q63" s="812"/>
      <c r="R63" s="292">
        <v>447</v>
      </c>
      <c r="S63" s="292">
        <f>položky!AY64-W63</f>
        <v>374</v>
      </c>
      <c r="T63" s="877">
        <f t="shared" si="3"/>
        <v>0.8366890380313199</v>
      </c>
      <c r="U63" s="284"/>
      <c r="V63" s="292">
        <v>0</v>
      </c>
      <c r="W63" s="292">
        <f>položky!CY64+položky!DB64</f>
        <v>0</v>
      </c>
      <c r="X63" s="877" t="str">
        <f t="shared" si="4"/>
        <v>*</v>
      </c>
      <c r="Y63" s="271"/>
      <c r="Z63" s="292">
        <v>0</v>
      </c>
      <c r="AA63" s="292">
        <v>0</v>
      </c>
      <c r="AB63" s="877" t="str">
        <f t="shared" si="5"/>
        <v>*</v>
      </c>
    </row>
    <row r="64" spans="6:15" ht="15">
      <c r="F64" s="293"/>
      <c r="G64" s="293"/>
      <c r="J64" s="293"/>
      <c r="K64" s="293"/>
      <c r="N64" s="293"/>
      <c r="O64" s="293"/>
    </row>
    <row r="65" spans="6:15" ht="15">
      <c r="F65" s="293"/>
      <c r="G65" s="293"/>
      <c r="J65" s="293"/>
      <c r="K65" s="293"/>
      <c r="N65" s="293"/>
      <c r="O65" s="293"/>
    </row>
    <row r="66" spans="6:15" ht="15">
      <c r="F66" s="293"/>
      <c r="G66" s="293"/>
      <c r="J66" s="293"/>
      <c r="K66" s="293"/>
      <c r="N66" s="293"/>
      <c r="O66" s="293"/>
    </row>
    <row r="67" spans="6:15" ht="15">
      <c r="F67" s="293"/>
      <c r="G67" s="293"/>
      <c r="J67" s="293"/>
      <c r="K67" s="293"/>
      <c r="N67" s="293"/>
      <c r="O67" s="293"/>
    </row>
    <row r="68" spans="6:15" ht="15">
      <c r="F68" s="293"/>
      <c r="G68" s="293"/>
      <c r="J68" s="293"/>
      <c r="K68" s="293"/>
      <c r="N68" s="293"/>
      <c r="O68" s="293"/>
    </row>
    <row r="69" spans="6:15" ht="15">
      <c r="F69" s="293"/>
      <c r="G69" s="293"/>
      <c r="J69" s="293"/>
      <c r="K69" s="293"/>
      <c r="N69" s="293"/>
      <c r="O69" s="293"/>
    </row>
    <row r="70" spans="6:15" ht="15">
      <c r="F70" s="293"/>
      <c r="G70" s="293"/>
      <c r="J70" s="293"/>
      <c r="K70" s="293"/>
      <c r="N70" s="293"/>
      <c r="O70" s="293"/>
    </row>
    <row r="71" spans="6:15" ht="15">
      <c r="F71" s="293"/>
      <c r="G71" s="293"/>
      <c r="J71" s="293"/>
      <c r="K71" s="293"/>
      <c r="N71" s="293"/>
      <c r="O71" s="293"/>
    </row>
    <row r="72" spans="6:15" ht="15">
      <c r="F72" s="293"/>
      <c r="G72" s="293"/>
      <c r="J72" s="293"/>
      <c r="K72" s="293"/>
      <c r="N72" s="293"/>
      <c r="O72" s="293"/>
    </row>
    <row r="73" spans="6:15" ht="15">
      <c r="F73" s="293"/>
      <c r="G73" s="293"/>
      <c r="J73" s="293"/>
      <c r="K73" s="293"/>
      <c r="N73" s="293"/>
      <c r="O73" s="293"/>
    </row>
    <row r="74" spans="6:15" ht="15">
      <c r="F74" s="293"/>
      <c r="G74" s="293"/>
      <c r="J74" s="293"/>
      <c r="K74" s="293"/>
      <c r="N74" s="293"/>
      <c r="O74" s="293"/>
    </row>
    <row r="75" spans="6:15" ht="15">
      <c r="F75" s="293"/>
      <c r="G75" s="293"/>
      <c r="J75" s="293"/>
      <c r="K75" s="293"/>
      <c r="N75" s="293"/>
      <c r="O75" s="293"/>
    </row>
    <row r="76" spans="6:15" ht="15">
      <c r="F76" s="293"/>
      <c r="G76" s="293"/>
      <c r="J76" s="293"/>
      <c r="K76" s="293"/>
      <c r="N76" s="293"/>
      <c r="O76" s="293"/>
    </row>
    <row r="77" spans="6:15" ht="15">
      <c r="F77" s="293"/>
      <c r="G77" s="293"/>
      <c r="J77" s="293"/>
      <c r="K77" s="293"/>
      <c r="N77" s="293"/>
      <c r="O77" s="293"/>
    </row>
    <row r="78" spans="6:15" ht="15">
      <c r="F78" s="293"/>
      <c r="G78" s="293"/>
      <c r="J78" s="293"/>
      <c r="K78" s="293"/>
      <c r="N78" s="293"/>
      <c r="O78" s="293"/>
    </row>
    <row r="79" spans="6:15" ht="15">
      <c r="F79" s="293"/>
      <c r="G79" s="293"/>
      <c r="J79" s="293"/>
      <c r="K79" s="293"/>
      <c r="N79" s="293"/>
      <c r="O79" s="293"/>
    </row>
    <row r="80" spans="6:15" ht="15">
      <c r="F80" s="293"/>
      <c r="G80" s="293"/>
      <c r="J80" s="293"/>
      <c r="K80" s="293"/>
      <c r="N80" s="293"/>
      <c r="O80" s="293"/>
    </row>
    <row r="81" spans="6:15" ht="15">
      <c r="F81" s="293"/>
      <c r="G81" s="293"/>
      <c r="J81" s="293"/>
      <c r="K81" s="293"/>
      <c r="N81" s="293"/>
      <c r="O81" s="293"/>
    </row>
    <row r="82" spans="6:15" ht="15">
      <c r="F82" s="293"/>
      <c r="G82" s="293"/>
      <c r="J82" s="293"/>
      <c r="K82" s="293"/>
      <c r="N82" s="293"/>
      <c r="O82" s="293"/>
    </row>
    <row r="83" spans="6:15" ht="15">
      <c r="F83" s="293"/>
      <c r="G83" s="293"/>
      <c r="J83" s="293"/>
      <c r="K83" s="293"/>
      <c r="N83" s="293"/>
      <c r="O83" s="293"/>
    </row>
    <row r="84" spans="6:15" ht="15">
      <c r="F84" s="293"/>
      <c r="G84" s="293"/>
      <c r="J84" s="293"/>
      <c r="K84" s="293"/>
      <c r="N84" s="293"/>
      <c r="O84" s="293"/>
    </row>
    <row r="85" spans="6:15" ht="15">
      <c r="F85" s="293"/>
      <c r="G85" s="293"/>
      <c r="J85" s="293"/>
      <c r="K85" s="293"/>
      <c r="N85" s="293"/>
      <c r="O85" s="293"/>
    </row>
    <row r="86" spans="6:15" ht="15">
      <c r="F86" s="293"/>
      <c r="G86" s="293"/>
      <c r="J86" s="293"/>
      <c r="K86" s="293"/>
      <c r="N86" s="293"/>
      <c r="O86" s="293"/>
    </row>
    <row r="87" spans="6:15" ht="15">
      <c r="F87" s="293"/>
      <c r="G87" s="293"/>
      <c r="J87" s="293"/>
      <c r="K87" s="293"/>
      <c r="N87" s="293"/>
      <c r="O87" s="293"/>
    </row>
    <row r="88" spans="6:15" ht="15">
      <c r="F88" s="293"/>
      <c r="G88" s="293"/>
      <c r="J88" s="293"/>
      <c r="K88" s="293"/>
      <c r="N88" s="293"/>
      <c r="O88" s="293"/>
    </row>
    <row r="89" spans="6:15" ht="15">
      <c r="F89" s="293"/>
      <c r="G89" s="293"/>
      <c r="J89" s="293"/>
      <c r="K89" s="293"/>
      <c r="N89" s="293"/>
      <c r="O89" s="293"/>
    </row>
    <row r="90" spans="6:15" ht="15">
      <c r="F90" s="293"/>
      <c r="G90" s="293"/>
      <c r="J90" s="293"/>
      <c r="K90" s="293"/>
      <c r="N90" s="293"/>
      <c r="O90" s="293"/>
    </row>
    <row r="91" spans="6:15" ht="15">
      <c r="F91" s="293"/>
      <c r="G91" s="293"/>
      <c r="J91" s="293"/>
      <c r="K91" s="293"/>
      <c r="N91" s="293"/>
      <c r="O91" s="293"/>
    </row>
    <row r="92" spans="6:15" ht="15">
      <c r="F92" s="293"/>
      <c r="G92" s="293"/>
      <c r="J92" s="293"/>
      <c r="K92" s="293"/>
      <c r="N92" s="293"/>
      <c r="O92" s="293"/>
    </row>
    <row r="93" spans="6:15" ht="15">
      <c r="F93" s="293"/>
      <c r="G93" s="293"/>
      <c r="J93" s="293"/>
      <c r="K93" s="293"/>
      <c r="N93" s="293"/>
      <c r="O93" s="293"/>
    </row>
    <row r="94" spans="6:15" ht="15">
      <c r="F94" s="293"/>
      <c r="G94" s="293"/>
      <c r="J94" s="293"/>
      <c r="K94" s="293"/>
      <c r="N94" s="293"/>
      <c r="O94" s="293"/>
    </row>
    <row r="95" spans="6:15" ht="15">
      <c r="F95" s="293"/>
      <c r="G95" s="293"/>
      <c r="J95" s="293"/>
      <c r="K95" s="293"/>
      <c r="N95" s="293"/>
      <c r="O95" s="293"/>
    </row>
    <row r="96" spans="6:15" ht="15">
      <c r="F96" s="293"/>
      <c r="G96" s="293"/>
      <c r="J96" s="293"/>
      <c r="K96" s="293"/>
      <c r="N96" s="293"/>
      <c r="O96" s="293"/>
    </row>
    <row r="97" spans="6:15" ht="15">
      <c r="F97" s="293"/>
      <c r="G97" s="293"/>
      <c r="J97" s="293"/>
      <c r="K97" s="293"/>
      <c r="N97" s="293"/>
      <c r="O97" s="293"/>
    </row>
    <row r="98" spans="6:15" ht="15">
      <c r="F98" s="293"/>
      <c r="G98" s="293"/>
      <c r="J98" s="293"/>
      <c r="K98" s="293"/>
      <c r="N98" s="293"/>
      <c r="O98" s="293"/>
    </row>
    <row r="99" spans="6:15" ht="15">
      <c r="F99" s="293"/>
      <c r="G99" s="293"/>
      <c r="J99" s="293"/>
      <c r="K99" s="293"/>
      <c r="N99" s="293"/>
      <c r="O99" s="293"/>
    </row>
    <row r="100" spans="6:15" ht="15">
      <c r="F100" s="293"/>
      <c r="G100" s="293"/>
      <c r="J100" s="293"/>
      <c r="K100" s="293"/>
      <c r="N100" s="293"/>
      <c r="O100" s="293"/>
    </row>
    <row r="101" spans="6:15" ht="15">
      <c r="F101" s="293"/>
      <c r="G101" s="293"/>
      <c r="J101" s="293"/>
      <c r="K101" s="293"/>
      <c r="N101" s="293"/>
      <c r="O101" s="293"/>
    </row>
    <row r="102" spans="6:15" ht="15">
      <c r="F102" s="293"/>
      <c r="G102" s="293"/>
      <c r="J102" s="293"/>
      <c r="K102" s="293"/>
      <c r="N102" s="293"/>
      <c r="O102" s="293"/>
    </row>
    <row r="103" spans="6:15" ht="15">
      <c r="F103" s="293"/>
      <c r="G103" s="293"/>
      <c r="J103" s="293"/>
      <c r="K103" s="293"/>
      <c r="N103" s="293"/>
      <c r="O103" s="293"/>
    </row>
    <row r="104" spans="6:15" ht="15">
      <c r="F104" s="293"/>
      <c r="G104" s="293"/>
      <c r="J104" s="293"/>
      <c r="K104" s="293"/>
      <c r="N104" s="293"/>
      <c r="O104" s="293"/>
    </row>
    <row r="105" spans="6:15" ht="15">
      <c r="F105" s="293"/>
      <c r="G105" s="293"/>
      <c r="J105" s="293"/>
      <c r="K105" s="293"/>
      <c r="N105" s="293"/>
      <c r="O105" s="293"/>
    </row>
    <row r="106" spans="6:15" ht="15">
      <c r="F106" s="293"/>
      <c r="G106" s="293"/>
      <c r="J106" s="293"/>
      <c r="K106" s="293"/>
      <c r="N106" s="293"/>
      <c r="O106" s="293"/>
    </row>
    <row r="107" spans="6:15" ht="15">
      <c r="F107" s="293"/>
      <c r="G107" s="293"/>
      <c r="J107" s="293"/>
      <c r="K107" s="293"/>
      <c r="N107" s="293"/>
      <c r="O107" s="293"/>
    </row>
    <row r="108" spans="6:15" ht="15">
      <c r="F108" s="293"/>
      <c r="G108" s="293"/>
      <c r="J108" s="293"/>
      <c r="K108" s="293"/>
      <c r="N108" s="293"/>
      <c r="O108" s="293"/>
    </row>
    <row r="109" spans="6:15" ht="15">
      <c r="F109" s="293"/>
      <c r="G109" s="293"/>
      <c r="J109" s="293"/>
      <c r="K109" s="293"/>
      <c r="N109" s="293"/>
      <c r="O109" s="293"/>
    </row>
    <row r="110" spans="6:15" ht="15">
      <c r="F110" s="293"/>
      <c r="G110" s="293"/>
      <c r="J110" s="293"/>
      <c r="K110" s="293"/>
      <c r="N110" s="293"/>
      <c r="O110" s="293"/>
    </row>
    <row r="111" spans="6:15" ht="15">
      <c r="F111" s="293"/>
      <c r="G111" s="293"/>
      <c r="J111" s="293"/>
      <c r="K111" s="293"/>
      <c r="N111" s="293"/>
      <c r="O111" s="293"/>
    </row>
    <row r="112" spans="6:15" ht="15">
      <c r="F112" s="293"/>
      <c r="G112" s="293"/>
      <c r="J112" s="293"/>
      <c r="K112" s="293"/>
      <c r="N112" s="293"/>
      <c r="O112" s="293"/>
    </row>
    <row r="113" spans="6:15" ht="15">
      <c r="F113" s="293"/>
      <c r="G113" s="293"/>
      <c r="J113" s="293"/>
      <c r="K113" s="293"/>
      <c r="N113" s="293"/>
      <c r="O113" s="293"/>
    </row>
    <row r="114" spans="6:15" ht="15">
      <c r="F114" s="293"/>
      <c r="G114" s="293"/>
      <c r="J114" s="293"/>
      <c r="K114" s="293"/>
      <c r="N114" s="293"/>
      <c r="O114" s="293"/>
    </row>
    <row r="115" spans="6:15" ht="15">
      <c r="F115" s="293"/>
      <c r="G115" s="293"/>
      <c r="J115" s="293"/>
      <c r="K115" s="293"/>
      <c r="N115" s="293"/>
      <c r="O115" s="293"/>
    </row>
    <row r="116" spans="6:15" ht="15">
      <c r="F116" s="293"/>
      <c r="G116" s="293"/>
      <c r="J116" s="293"/>
      <c r="K116" s="293"/>
      <c r="N116" s="293"/>
      <c r="O116" s="293"/>
    </row>
    <row r="117" spans="6:15" ht="15">
      <c r="F117" s="293"/>
      <c r="G117" s="293"/>
      <c r="J117" s="293"/>
      <c r="K117" s="293"/>
      <c r="N117" s="293"/>
      <c r="O117" s="293"/>
    </row>
    <row r="118" spans="6:15" ht="15">
      <c r="F118" s="293"/>
      <c r="G118" s="293"/>
      <c r="J118" s="293"/>
      <c r="K118" s="293"/>
      <c r="N118" s="293"/>
      <c r="O118" s="293"/>
    </row>
    <row r="119" spans="6:15" ht="15">
      <c r="F119" s="293"/>
      <c r="G119" s="293"/>
      <c r="J119" s="293"/>
      <c r="K119" s="293"/>
      <c r="N119" s="293"/>
      <c r="O119" s="293"/>
    </row>
    <row r="120" spans="6:15" ht="15">
      <c r="F120" s="293"/>
      <c r="G120" s="293"/>
      <c r="J120" s="293"/>
      <c r="K120" s="293"/>
      <c r="N120" s="293"/>
      <c r="O120" s="293"/>
    </row>
    <row r="121" spans="6:15" ht="15">
      <c r="F121" s="293"/>
      <c r="G121" s="293"/>
      <c r="J121" s="293"/>
      <c r="K121" s="293"/>
      <c r="N121" s="293"/>
      <c r="O121" s="293"/>
    </row>
    <row r="122" spans="6:15" ht="15">
      <c r="F122" s="293"/>
      <c r="G122" s="293"/>
      <c r="J122" s="293"/>
      <c r="K122" s="293"/>
      <c r="N122" s="293"/>
      <c r="O122" s="293"/>
    </row>
    <row r="123" spans="6:15" ht="15">
      <c r="F123" s="293"/>
      <c r="G123" s="293"/>
      <c r="J123" s="293"/>
      <c r="K123" s="293"/>
      <c r="N123" s="293"/>
      <c r="O123" s="293"/>
    </row>
    <row r="124" spans="6:15" ht="15">
      <c r="F124" s="293"/>
      <c r="G124" s="293"/>
      <c r="J124" s="293"/>
      <c r="K124" s="293"/>
      <c r="N124" s="293"/>
      <c r="O124" s="293"/>
    </row>
    <row r="125" spans="6:15" ht="15">
      <c r="F125" s="293"/>
      <c r="G125" s="293"/>
      <c r="J125" s="293"/>
      <c r="K125" s="293"/>
      <c r="N125" s="293"/>
      <c r="O125" s="293"/>
    </row>
    <row r="126" spans="6:15" ht="15">
      <c r="F126" s="293"/>
      <c r="G126" s="293"/>
      <c r="J126" s="293"/>
      <c r="K126" s="293"/>
      <c r="N126" s="293"/>
      <c r="O126" s="293"/>
    </row>
    <row r="127" spans="6:15" ht="15">
      <c r="F127" s="293"/>
      <c r="G127" s="293"/>
      <c r="J127" s="293"/>
      <c r="K127" s="293"/>
      <c r="N127" s="293"/>
      <c r="O127" s="293"/>
    </row>
    <row r="128" spans="6:15" ht="15">
      <c r="F128" s="293"/>
      <c r="G128" s="293"/>
      <c r="J128" s="293"/>
      <c r="K128" s="293"/>
      <c r="N128" s="293"/>
      <c r="O128" s="293"/>
    </row>
    <row r="129" spans="6:15" ht="15">
      <c r="F129" s="293"/>
      <c r="G129" s="293"/>
      <c r="J129" s="293"/>
      <c r="K129" s="293"/>
      <c r="N129" s="293"/>
      <c r="O129" s="293"/>
    </row>
    <row r="130" spans="6:15" ht="15">
      <c r="F130" s="293"/>
      <c r="G130" s="293"/>
      <c r="J130" s="293"/>
      <c r="K130" s="293"/>
      <c r="N130" s="293"/>
      <c r="O130" s="293"/>
    </row>
    <row r="131" spans="6:15" ht="15">
      <c r="F131" s="293"/>
      <c r="G131" s="293"/>
      <c r="J131" s="293"/>
      <c r="K131" s="293"/>
      <c r="N131" s="293"/>
      <c r="O131" s="293"/>
    </row>
    <row r="132" spans="6:15" ht="15">
      <c r="F132" s="293"/>
      <c r="G132" s="293"/>
      <c r="J132" s="293"/>
      <c r="K132" s="293"/>
      <c r="N132" s="293"/>
      <c r="O132" s="293"/>
    </row>
    <row r="133" spans="6:15" ht="15">
      <c r="F133" s="293"/>
      <c r="G133" s="293"/>
      <c r="J133" s="293"/>
      <c r="K133" s="293"/>
      <c r="N133" s="293"/>
      <c r="O133" s="293"/>
    </row>
    <row r="134" spans="6:15" ht="15">
      <c r="F134" s="293"/>
      <c r="G134" s="293"/>
      <c r="J134" s="293"/>
      <c r="K134" s="293"/>
      <c r="N134" s="293"/>
      <c r="O134" s="293"/>
    </row>
    <row r="135" spans="6:15" ht="15">
      <c r="F135" s="293"/>
      <c r="G135" s="293"/>
      <c r="J135" s="293"/>
      <c r="K135" s="293"/>
      <c r="N135" s="293"/>
      <c r="O135" s="293"/>
    </row>
    <row r="136" spans="6:15" ht="15">
      <c r="F136" s="293"/>
      <c r="G136" s="293"/>
      <c r="J136" s="293"/>
      <c r="K136" s="293"/>
      <c r="N136" s="293"/>
      <c r="O136" s="293"/>
    </row>
    <row r="137" spans="6:15" ht="15">
      <c r="F137" s="293"/>
      <c r="G137" s="293"/>
      <c r="J137" s="293"/>
      <c r="K137" s="293"/>
      <c r="N137" s="293"/>
      <c r="O137" s="293"/>
    </row>
    <row r="138" spans="6:15" ht="15">
      <c r="F138" s="293"/>
      <c r="G138" s="293"/>
      <c r="J138" s="293"/>
      <c r="K138" s="293"/>
      <c r="N138" s="293"/>
      <c r="O138" s="293"/>
    </row>
    <row r="139" spans="6:15" ht="15">
      <c r="F139" s="293"/>
      <c r="G139" s="293"/>
      <c r="J139" s="293"/>
      <c r="K139" s="293"/>
      <c r="N139" s="293"/>
      <c r="O139" s="293"/>
    </row>
    <row r="140" spans="6:15" ht="15">
      <c r="F140" s="293"/>
      <c r="G140" s="293"/>
      <c r="J140" s="293"/>
      <c r="K140" s="293"/>
      <c r="N140" s="293"/>
      <c r="O140" s="293"/>
    </row>
    <row r="141" spans="6:15" ht="15">
      <c r="F141" s="293"/>
      <c r="G141" s="293"/>
      <c r="J141" s="293"/>
      <c r="K141" s="293"/>
      <c r="N141" s="293"/>
      <c r="O141" s="293"/>
    </row>
    <row r="142" spans="6:15" ht="15">
      <c r="F142" s="293"/>
      <c r="G142" s="293"/>
      <c r="J142" s="293"/>
      <c r="K142" s="293"/>
      <c r="N142" s="293"/>
      <c r="O142" s="293"/>
    </row>
    <row r="143" spans="6:15" ht="15">
      <c r="F143" s="293"/>
      <c r="G143" s="293"/>
      <c r="J143" s="293"/>
      <c r="K143" s="293"/>
      <c r="N143" s="293"/>
      <c r="O143" s="293"/>
    </row>
    <row r="144" spans="6:15" ht="15">
      <c r="F144" s="293"/>
      <c r="G144" s="293"/>
      <c r="J144" s="293"/>
      <c r="K144" s="293"/>
      <c r="N144" s="293"/>
      <c r="O144" s="293"/>
    </row>
    <row r="145" spans="6:15" ht="15">
      <c r="F145" s="293"/>
      <c r="G145" s="293"/>
      <c r="J145" s="293"/>
      <c r="K145" s="293"/>
      <c r="N145" s="293"/>
      <c r="O145" s="293"/>
    </row>
    <row r="146" spans="6:15" ht="15">
      <c r="F146" s="293"/>
      <c r="G146" s="293"/>
      <c r="J146" s="293"/>
      <c r="K146" s="293"/>
      <c r="N146" s="293"/>
      <c r="O146" s="293"/>
    </row>
    <row r="147" spans="6:15" ht="15">
      <c r="F147" s="293"/>
      <c r="G147" s="293"/>
      <c r="J147" s="293"/>
      <c r="K147" s="293"/>
      <c r="N147" s="293"/>
      <c r="O147" s="293"/>
    </row>
    <row r="148" spans="6:15" ht="15">
      <c r="F148" s="293"/>
      <c r="G148" s="293"/>
      <c r="J148" s="293"/>
      <c r="K148" s="293"/>
      <c r="N148" s="293"/>
      <c r="O148" s="293"/>
    </row>
    <row r="149" spans="6:15" ht="15">
      <c r="F149" s="293"/>
      <c r="G149" s="293"/>
      <c r="J149" s="293"/>
      <c r="K149" s="293"/>
      <c r="N149" s="293"/>
      <c r="O149" s="293"/>
    </row>
    <row r="150" spans="6:15" ht="15">
      <c r="F150" s="293"/>
      <c r="G150" s="293"/>
      <c r="J150" s="293"/>
      <c r="K150" s="293"/>
      <c r="N150" s="293"/>
      <c r="O150" s="293"/>
    </row>
    <row r="151" spans="6:15" ht="15">
      <c r="F151" s="293"/>
      <c r="G151" s="293"/>
      <c r="J151" s="293"/>
      <c r="K151" s="293"/>
      <c r="N151" s="293"/>
      <c r="O151" s="293"/>
    </row>
    <row r="152" spans="6:15" ht="15">
      <c r="F152" s="293"/>
      <c r="G152" s="293"/>
      <c r="J152" s="293"/>
      <c r="K152" s="293"/>
      <c r="N152" s="293"/>
      <c r="O152" s="293"/>
    </row>
    <row r="153" spans="6:15" ht="15">
      <c r="F153" s="293"/>
      <c r="G153" s="293"/>
      <c r="J153" s="293"/>
      <c r="K153" s="293"/>
      <c r="N153" s="293"/>
      <c r="O153" s="293"/>
    </row>
    <row r="154" spans="6:15" ht="15">
      <c r="F154" s="293"/>
      <c r="G154" s="293"/>
      <c r="J154" s="293"/>
      <c r="K154" s="293"/>
      <c r="N154" s="293"/>
      <c r="O154" s="293"/>
    </row>
    <row r="155" spans="6:15" ht="15">
      <c r="F155" s="293"/>
      <c r="G155" s="293"/>
      <c r="J155" s="293"/>
      <c r="K155" s="293"/>
      <c r="N155" s="293"/>
      <c r="O155" s="293"/>
    </row>
    <row r="156" spans="6:15" ht="15">
      <c r="F156" s="293"/>
      <c r="G156" s="293"/>
      <c r="J156" s="293"/>
      <c r="K156" s="293"/>
      <c r="N156" s="293"/>
      <c r="O156" s="293"/>
    </row>
    <row r="157" spans="6:15" ht="15">
      <c r="F157" s="293"/>
      <c r="G157" s="293"/>
      <c r="J157" s="293"/>
      <c r="K157" s="293"/>
      <c r="N157" s="293"/>
      <c r="O157" s="293"/>
    </row>
    <row r="158" spans="6:15" ht="15">
      <c r="F158" s="293"/>
      <c r="G158" s="293"/>
      <c r="J158" s="293"/>
      <c r="K158" s="293"/>
      <c r="N158" s="293"/>
      <c r="O158" s="293"/>
    </row>
    <row r="159" spans="6:15" ht="15">
      <c r="F159" s="293"/>
      <c r="G159" s="293"/>
      <c r="J159" s="293"/>
      <c r="K159" s="293"/>
      <c r="N159" s="293"/>
      <c r="O159" s="293"/>
    </row>
    <row r="160" spans="6:15" ht="15">
      <c r="F160" s="293"/>
      <c r="G160" s="293"/>
      <c r="J160" s="293"/>
      <c r="K160" s="293"/>
      <c r="N160" s="293"/>
      <c r="O160" s="293"/>
    </row>
    <row r="161" spans="6:15" ht="15">
      <c r="F161" s="293"/>
      <c r="G161" s="293"/>
      <c r="J161" s="293"/>
      <c r="K161" s="293"/>
      <c r="N161" s="293"/>
      <c r="O161" s="293"/>
    </row>
    <row r="162" spans="6:15" ht="15">
      <c r="F162" s="293"/>
      <c r="G162" s="293"/>
      <c r="J162" s="293"/>
      <c r="K162" s="293"/>
      <c r="N162" s="293"/>
      <c r="O162" s="293"/>
    </row>
    <row r="163" spans="6:15" ht="15">
      <c r="F163" s="293"/>
      <c r="G163" s="293"/>
      <c r="J163" s="293"/>
      <c r="K163" s="293"/>
      <c r="N163" s="293"/>
      <c r="O163" s="293"/>
    </row>
    <row r="164" spans="6:15" ht="15">
      <c r="F164" s="293"/>
      <c r="G164" s="293"/>
      <c r="J164" s="293"/>
      <c r="K164" s="293"/>
      <c r="N164" s="293"/>
      <c r="O164" s="293"/>
    </row>
    <row r="165" spans="6:15" ht="15">
      <c r="F165" s="293"/>
      <c r="G165" s="293"/>
      <c r="J165" s="293"/>
      <c r="K165" s="293"/>
      <c r="N165" s="293"/>
      <c r="O165" s="293"/>
    </row>
    <row r="166" spans="6:11" ht="15">
      <c r="F166" s="293"/>
      <c r="G166" s="293"/>
      <c r="J166" s="293"/>
      <c r="K166" s="293"/>
    </row>
    <row r="167" spans="6:11" ht="15">
      <c r="F167" s="293"/>
      <c r="G167" s="293"/>
      <c r="J167" s="293"/>
      <c r="K167" s="293"/>
    </row>
    <row r="168" spans="6:11" ht="15">
      <c r="F168" s="293"/>
      <c r="G168" s="293"/>
      <c r="J168" s="293"/>
      <c r="K168" s="293"/>
    </row>
    <row r="169" spans="6:11" ht="15">
      <c r="F169" s="293"/>
      <c r="G169" s="293"/>
      <c r="J169" s="293"/>
      <c r="K169" s="293"/>
    </row>
    <row r="170" spans="6:11" ht="15">
      <c r="F170" s="293"/>
      <c r="G170" s="293"/>
      <c r="J170" s="293"/>
      <c r="K170" s="293"/>
    </row>
    <row r="171" spans="6:11" ht="15">
      <c r="F171" s="293"/>
      <c r="G171" s="293"/>
      <c r="J171" s="293"/>
      <c r="K171" s="293"/>
    </row>
    <row r="172" spans="6:11" ht="15">
      <c r="F172" s="293"/>
      <c r="G172" s="293"/>
      <c r="J172" s="293"/>
      <c r="K172" s="293"/>
    </row>
    <row r="173" spans="6:11" ht="15">
      <c r="F173" s="293"/>
      <c r="G173" s="293"/>
      <c r="J173" s="293"/>
      <c r="K173" s="293"/>
    </row>
    <row r="174" spans="6:11" ht="15">
      <c r="F174" s="293"/>
      <c r="G174" s="293"/>
      <c r="J174" s="293"/>
      <c r="K174" s="293"/>
    </row>
    <row r="175" spans="6:11" ht="15">
      <c r="F175" s="293"/>
      <c r="G175" s="293"/>
      <c r="J175" s="293"/>
      <c r="K175" s="293"/>
    </row>
    <row r="176" spans="6:11" ht="15">
      <c r="F176" s="293"/>
      <c r="G176" s="293"/>
      <c r="J176" s="293"/>
      <c r="K176" s="293"/>
    </row>
    <row r="177" spans="6:11" ht="15">
      <c r="F177" s="293"/>
      <c r="G177" s="293"/>
      <c r="J177" s="293"/>
      <c r="K177" s="293"/>
    </row>
    <row r="178" spans="6:11" ht="15">
      <c r="F178" s="293"/>
      <c r="G178" s="293"/>
      <c r="J178" s="293"/>
      <c r="K178" s="293"/>
    </row>
    <row r="179" spans="6:11" ht="15">
      <c r="F179" s="293"/>
      <c r="G179" s="293"/>
      <c r="J179" s="293"/>
      <c r="K179" s="293"/>
    </row>
    <row r="180" spans="6:11" ht="15">
      <c r="F180" s="293"/>
      <c r="G180" s="293"/>
      <c r="J180" s="293"/>
      <c r="K180" s="293"/>
    </row>
    <row r="181" spans="6:11" ht="15">
      <c r="F181" s="293"/>
      <c r="G181" s="293"/>
      <c r="J181" s="293"/>
      <c r="K181" s="293"/>
    </row>
    <row r="182" spans="6:11" ht="15">
      <c r="F182" s="293"/>
      <c r="G182" s="293"/>
      <c r="J182" s="293"/>
      <c r="K182" s="293"/>
    </row>
    <row r="183" spans="6:11" ht="15">
      <c r="F183" s="293"/>
      <c r="G183" s="293"/>
      <c r="J183" s="293"/>
      <c r="K183" s="293"/>
    </row>
    <row r="184" spans="6:11" ht="15">
      <c r="F184" s="293"/>
      <c r="G184" s="293"/>
      <c r="J184" s="293"/>
      <c r="K184" s="293"/>
    </row>
    <row r="185" spans="6:11" ht="15">
      <c r="F185" s="293"/>
      <c r="G185" s="293"/>
      <c r="J185" s="293"/>
      <c r="K185" s="293"/>
    </row>
    <row r="186" spans="6:11" ht="15">
      <c r="F186" s="293"/>
      <c r="G186" s="293"/>
      <c r="J186" s="293"/>
      <c r="K186" s="293"/>
    </row>
    <row r="187" spans="6:11" ht="15">
      <c r="F187" s="293"/>
      <c r="G187" s="293"/>
      <c r="J187" s="293"/>
      <c r="K187" s="293"/>
    </row>
  </sheetData>
  <sheetProtection/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PageLayoutView="0" workbookViewId="0" topLeftCell="A1">
      <selection activeCell="A35" sqref="A35"/>
    </sheetView>
  </sheetViews>
  <sheetFormatPr defaultColWidth="9.00390625" defaultRowHeight="12.75"/>
  <cols>
    <col min="1" max="1" width="92.125" style="0" customWidth="1"/>
    <col min="2" max="2" width="17.125" style="0" customWidth="1"/>
    <col min="3" max="3" width="22.625" style="0" customWidth="1"/>
  </cols>
  <sheetData>
    <row r="1" spans="1:3" ht="12.75">
      <c r="A1" s="294"/>
      <c r="B1" s="294"/>
      <c r="C1" s="231" t="s">
        <v>433</v>
      </c>
    </row>
    <row r="2" spans="1:4" ht="18">
      <c r="A2" s="295" t="s">
        <v>218</v>
      </c>
      <c r="B2" s="579" t="s">
        <v>447</v>
      </c>
      <c r="C2" s="579" t="s">
        <v>206</v>
      </c>
      <c r="D2" s="891" t="s">
        <v>1129</v>
      </c>
    </row>
    <row r="3" spans="1:4" ht="18.75" thickBot="1">
      <c r="A3" s="295" t="s">
        <v>205</v>
      </c>
      <c r="B3" s="579" t="s">
        <v>434</v>
      </c>
      <c r="C3" s="579" t="s">
        <v>434</v>
      </c>
      <c r="D3" s="891" t="s">
        <v>87</v>
      </c>
    </row>
    <row r="4" spans="1:5" ht="18.75" thickBot="1">
      <c r="A4" s="296" t="s">
        <v>435</v>
      </c>
      <c r="B4" s="672">
        <f>B6+B28</f>
        <v>62667</v>
      </c>
      <c r="C4" s="672">
        <f>SUM(C6+C28)</f>
        <v>59610</v>
      </c>
      <c r="D4" s="892">
        <f>IF(OR(C4=0,B4=0),"*",C4/B4)</f>
        <v>0.9512183445832735</v>
      </c>
      <c r="E4" s="453"/>
    </row>
    <row r="5" spans="1:4" ht="8.25" customHeight="1" thickBot="1">
      <c r="A5" s="297"/>
      <c r="B5" s="580"/>
      <c r="C5" s="580"/>
      <c r="D5" s="893"/>
    </row>
    <row r="6" spans="1:5" ht="19.5" thickBot="1" thickTop="1">
      <c r="A6" s="298" t="s">
        <v>436</v>
      </c>
      <c r="B6" s="673">
        <f>SUM(B7:B27)</f>
        <v>54307</v>
      </c>
      <c r="C6" s="673">
        <f>SUM(C7:C27)</f>
        <v>52805</v>
      </c>
      <c r="D6" s="897">
        <f aca="true" t="shared" si="0" ref="D6:D93">IF(OR(C6=0,B6=0),"*",C6/B6)</f>
        <v>0.9723424236286299</v>
      </c>
      <c r="E6" s="453"/>
    </row>
    <row r="7" spans="1:4" ht="18">
      <c r="A7" s="299" t="s">
        <v>444</v>
      </c>
      <c r="B7" s="674">
        <v>12675</v>
      </c>
      <c r="C7" s="674">
        <f>položky!Y7-položky!AE7-C29</f>
        <v>12486</v>
      </c>
      <c r="D7" s="893">
        <f t="shared" si="0"/>
        <v>0.9850887573964497</v>
      </c>
    </row>
    <row r="8" spans="1:7" ht="18">
      <c r="A8" s="300" t="s">
        <v>460</v>
      </c>
      <c r="B8" s="580">
        <v>29473</v>
      </c>
      <c r="C8" s="580">
        <f>položky!G7</f>
        <v>28336</v>
      </c>
      <c r="D8" s="893">
        <f t="shared" si="0"/>
        <v>0.9614223187323991</v>
      </c>
      <c r="G8" s="453"/>
    </row>
    <row r="9" spans="1:4" ht="18">
      <c r="A9" s="300" t="s">
        <v>419</v>
      </c>
      <c r="B9" s="580">
        <v>951</v>
      </c>
      <c r="C9" s="580">
        <f>příjmy!G241+příjmy!G256+příjmy!G197+příjmy!G240</f>
        <v>897</v>
      </c>
      <c r="D9" s="893">
        <f t="shared" si="0"/>
        <v>0.943217665615142</v>
      </c>
    </row>
    <row r="10" spans="1:4" ht="18">
      <c r="A10" s="300" t="s">
        <v>461</v>
      </c>
      <c r="B10" s="580">
        <v>1551</v>
      </c>
      <c r="C10" s="580">
        <f>položky!AL58</f>
        <v>1551</v>
      </c>
      <c r="D10" s="893">
        <f t="shared" si="0"/>
        <v>1</v>
      </c>
    </row>
    <row r="11" spans="1:4" ht="18">
      <c r="A11" s="300" t="s">
        <v>462</v>
      </c>
      <c r="B11" s="580">
        <v>589</v>
      </c>
      <c r="C11" s="580">
        <f>příjmy!G228</f>
        <v>589</v>
      </c>
      <c r="D11" s="893">
        <f t="shared" si="0"/>
        <v>1</v>
      </c>
    </row>
    <row r="12" spans="1:4" ht="18">
      <c r="A12" s="645" t="s">
        <v>453</v>
      </c>
      <c r="B12" s="580">
        <v>15</v>
      </c>
      <c r="C12" s="580">
        <f>příjmy!G234</f>
        <v>15</v>
      </c>
      <c r="D12" s="893">
        <f t="shared" si="0"/>
        <v>1</v>
      </c>
    </row>
    <row r="13" spans="1:4" ht="18">
      <c r="A13" s="645" t="s">
        <v>123</v>
      </c>
      <c r="B13" s="580">
        <v>12</v>
      </c>
      <c r="C13" s="580">
        <f>příjmy!G235</f>
        <v>12</v>
      </c>
      <c r="D13" s="893">
        <f t="shared" si="0"/>
        <v>1</v>
      </c>
    </row>
    <row r="14" spans="1:4" ht="18">
      <c r="A14" s="300" t="s">
        <v>124</v>
      </c>
      <c r="B14" s="580">
        <v>54</v>
      </c>
      <c r="C14" s="580">
        <f>příjmy!G239</f>
        <v>54</v>
      </c>
      <c r="D14" s="893">
        <f t="shared" si="0"/>
        <v>1</v>
      </c>
    </row>
    <row r="15" spans="1:4" ht="18">
      <c r="A15" s="301" t="s">
        <v>125</v>
      </c>
      <c r="B15" s="580">
        <v>1943</v>
      </c>
      <c r="C15" s="580">
        <f>příjmy!G248+příjmy!G249+příjmy!G177</f>
        <v>1943</v>
      </c>
      <c r="D15" s="893">
        <f t="shared" si="0"/>
        <v>1</v>
      </c>
    </row>
    <row r="16" spans="1:4" ht="18">
      <c r="A16" s="301" t="s">
        <v>126</v>
      </c>
      <c r="B16" s="580">
        <v>1942</v>
      </c>
      <c r="C16" s="580">
        <f>příjmy!G250+příjmy!G251</f>
        <v>1941</v>
      </c>
      <c r="D16" s="893">
        <f t="shared" si="0"/>
        <v>0.9994850669412977</v>
      </c>
    </row>
    <row r="17" spans="1:4" ht="18">
      <c r="A17" s="301" t="s">
        <v>127</v>
      </c>
      <c r="B17" s="580">
        <v>756</v>
      </c>
      <c r="C17" s="580">
        <f>příjmy!G252+příjmy!G253</f>
        <v>756</v>
      </c>
      <c r="D17" s="893">
        <f t="shared" si="0"/>
        <v>1</v>
      </c>
    </row>
    <row r="18" spans="1:4" ht="18">
      <c r="A18" s="301" t="s">
        <v>1196</v>
      </c>
      <c r="B18" s="580">
        <v>157</v>
      </c>
      <c r="C18" s="580">
        <f>příjmy!G254</f>
        <v>157</v>
      </c>
      <c r="D18" s="893">
        <f t="shared" si="0"/>
        <v>1</v>
      </c>
    </row>
    <row r="19" spans="1:4" ht="18">
      <c r="A19" s="300" t="s">
        <v>130</v>
      </c>
      <c r="B19" s="580">
        <v>30</v>
      </c>
      <c r="C19" s="580">
        <f>příjmy!G261</f>
        <v>30</v>
      </c>
      <c r="D19" s="893">
        <f t="shared" si="0"/>
        <v>1</v>
      </c>
    </row>
    <row r="20" spans="1:4" ht="18">
      <c r="A20" s="300" t="s">
        <v>129</v>
      </c>
      <c r="B20" s="580">
        <v>198</v>
      </c>
      <c r="C20" s="580">
        <f>příjmy!G263</f>
        <v>198</v>
      </c>
      <c r="D20" s="893">
        <f t="shared" si="0"/>
        <v>1</v>
      </c>
    </row>
    <row r="21" spans="1:4" ht="18">
      <c r="A21" s="300" t="s">
        <v>128</v>
      </c>
      <c r="B21" s="580">
        <v>60</v>
      </c>
      <c r="C21" s="580">
        <f>příjmy!G260</f>
        <v>60</v>
      </c>
      <c r="D21" s="893">
        <f t="shared" si="0"/>
        <v>1</v>
      </c>
    </row>
    <row r="22" spans="1:4" ht="18">
      <c r="A22" s="300" t="s">
        <v>131</v>
      </c>
      <c r="B22" s="580">
        <v>3</v>
      </c>
      <c r="C22" s="580">
        <f>příjmy!G204</f>
        <v>3</v>
      </c>
      <c r="D22" s="893">
        <f t="shared" si="0"/>
        <v>1</v>
      </c>
    </row>
    <row r="23" spans="1:8" ht="18">
      <c r="A23" s="300" t="s">
        <v>924</v>
      </c>
      <c r="B23" s="580">
        <v>20</v>
      </c>
      <c r="C23" s="580">
        <f>příjmy!G246</f>
        <v>20</v>
      </c>
      <c r="D23" s="893">
        <f t="shared" si="0"/>
        <v>1</v>
      </c>
      <c r="H23" s="453"/>
    </row>
    <row r="24" spans="1:8" ht="18">
      <c r="A24" s="306" t="s">
        <v>1197</v>
      </c>
      <c r="B24" s="580">
        <v>1028</v>
      </c>
      <c r="C24" s="580">
        <f>příjmy!G236+příjmy!G237</f>
        <v>1028</v>
      </c>
      <c r="D24" s="893">
        <f t="shared" si="0"/>
        <v>1</v>
      </c>
      <c r="H24" s="453"/>
    </row>
    <row r="25" spans="1:4" ht="18">
      <c r="A25" s="300" t="s">
        <v>482</v>
      </c>
      <c r="B25" s="580">
        <v>2711</v>
      </c>
      <c r="C25" s="580">
        <f>položky!N7</f>
        <v>2604</v>
      </c>
      <c r="D25" s="893">
        <f t="shared" si="0"/>
        <v>0.9605311693102176</v>
      </c>
    </row>
    <row r="26" spans="1:4" ht="18">
      <c r="A26" s="300" t="s">
        <v>483</v>
      </c>
      <c r="B26" s="580">
        <v>49</v>
      </c>
      <c r="C26" s="580">
        <f>příjmy!G110+příjmy!G112</f>
        <v>55</v>
      </c>
      <c r="D26" s="893">
        <f t="shared" si="0"/>
        <v>1.1224489795918366</v>
      </c>
    </row>
    <row r="27" spans="1:4" ht="18.75" thickBot="1">
      <c r="A27" s="300" t="s">
        <v>484</v>
      </c>
      <c r="B27" s="580">
        <v>90</v>
      </c>
      <c r="C27" s="580">
        <f>výdaje!G224</f>
        <v>70</v>
      </c>
      <c r="D27" s="893">
        <f t="shared" si="0"/>
        <v>0.7777777777777778</v>
      </c>
    </row>
    <row r="28" spans="1:5" ht="18.75" thickBot="1">
      <c r="A28" s="302" t="s">
        <v>485</v>
      </c>
      <c r="B28" s="675">
        <f>SUM(B29:B38)</f>
        <v>8360</v>
      </c>
      <c r="C28" s="675">
        <f>SUM(C29:C38)</f>
        <v>6805</v>
      </c>
      <c r="D28" s="895">
        <f t="shared" si="0"/>
        <v>0.8139952153110048</v>
      </c>
      <c r="E28" s="453"/>
    </row>
    <row r="29" spans="1:4" ht="18">
      <c r="A29" s="300" t="s">
        <v>486</v>
      </c>
      <c r="B29" s="580">
        <v>802</v>
      </c>
      <c r="C29" s="580">
        <f>příjmy!G105</f>
        <v>802</v>
      </c>
      <c r="D29" s="893">
        <f t="shared" si="0"/>
        <v>1</v>
      </c>
    </row>
    <row r="30" spans="1:6" ht="18">
      <c r="A30" s="300" t="s">
        <v>487</v>
      </c>
      <c r="B30" s="580">
        <v>231</v>
      </c>
      <c r="C30" s="580">
        <f>příjmy!G111+příjmy!G113</f>
        <v>246</v>
      </c>
      <c r="D30" s="893">
        <f t="shared" si="0"/>
        <v>1.0649350649350648</v>
      </c>
      <c r="F30" s="453"/>
    </row>
    <row r="31" spans="1:4" ht="18">
      <c r="A31" s="300" t="s">
        <v>1198</v>
      </c>
      <c r="B31" s="580">
        <v>3380</v>
      </c>
      <c r="C31" s="580">
        <f>příjmy!G214+příjmy!G216+příjmy!G219</f>
        <v>1865</v>
      </c>
      <c r="D31" s="893">
        <f t="shared" si="0"/>
        <v>0.5517751479289941</v>
      </c>
    </row>
    <row r="32" spans="1:4" ht="18">
      <c r="A32" s="300" t="s">
        <v>488</v>
      </c>
      <c r="B32" s="580">
        <v>1295</v>
      </c>
      <c r="C32" s="580">
        <f>příjmy!G213</f>
        <v>1336</v>
      </c>
      <c r="D32" s="893">
        <f t="shared" si="0"/>
        <v>1.0316602316602317</v>
      </c>
    </row>
    <row r="33" spans="1:4" ht="18">
      <c r="A33" s="300" t="s">
        <v>489</v>
      </c>
      <c r="B33" s="580">
        <v>599</v>
      </c>
      <c r="C33" s="580">
        <f>příjmy!G215</f>
        <v>483</v>
      </c>
      <c r="D33" s="893">
        <f t="shared" si="0"/>
        <v>0.8063439065108514</v>
      </c>
    </row>
    <row r="34" spans="1:4" ht="18">
      <c r="A34" s="301" t="s">
        <v>132</v>
      </c>
      <c r="B34" s="580">
        <v>602</v>
      </c>
      <c r="C34" s="580">
        <f>příjmy!G264</f>
        <v>602</v>
      </c>
      <c r="D34" s="893">
        <f t="shared" si="0"/>
        <v>1</v>
      </c>
    </row>
    <row r="35" spans="1:4" ht="18">
      <c r="A35" s="301" t="s">
        <v>133</v>
      </c>
      <c r="B35" s="580">
        <v>199</v>
      </c>
      <c r="C35" s="580">
        <f>příjmy!G265</f>
        <v>199</v>
      </c>
      <c r="D35" s="893">
        <f t="shared" si="0"/>
        <v>1</v>
      </c>
    </row>
    <row r="36" spans="1:4" ht="18">
      <c r="A36" s="301" t="s">
        <v>134</v>
      </c>
      <c r="B36" s="580">
        <v>0</v>
      </c>
      <c r="C36" s="580">
        <f>příjmy!G266</f>
        <v>0</v>
      </c>
      <c r="D36" s="893" t="str">
        <f t="shared" si="0"/>
        <v>*</v>
      </c>
    </row>
    <row r="37" spans="1:4" ht="18">
      <c r="A37" s="301" t="s">
        <v>135</v>
      </c>
      <c r="B37" s="580">
        <v>0</v>
      </c>
      <c r="C37" s="580">
        <f>příjmy!G267</f>
        <v>0</v>
      </c>
      <c r="D37" s="893" t="str">
        <f t="shared" si="0"/>
        <v>*</v>
      </c>
    </row>
    <row r="38" spans="1:4" ht="18.75" thickBot="1">
      <c r="A38" s="303" t="s">
        <v>490</v>
      </c>
      <c r="B38" s="676">
        <v>1252</v>
      </c>
      <c r="C38" s="676">
        <f>příjmy!G222-C27</f>
        <v>1272</v>
      </c>
      <c r="D38" s="894">
        <f t="shared" si="0"/>
        <v>1.0159744408945688</v>
      </c>
    </row>
    <row r="39" spans="1:3" ht="7.5" customHeight="1" thickBot="1">
      <c r="A39" s="1"/>
      <c r="B39" s="581"/>
      <c r="C39" s="581"/>
    </row>
    <row r="40" spans="1:6" ht="18.75" thickBot="1">
      <c r="A40" s="296" t="s">
        <v>491</v>
      </c>
      <c r="B40" s="672">
        <f>B42+B60</f>
        <v>76289</v>
      </c>
      <c r="C40" s="672">
        <f>SUM(C42+C60)</f>
        <v>54652</v>
      </c>
      <c r="D40" s="896">
        <f t="shared" si="0"/>
        <v>0.7163811296517191</v>
      </c>
      <c r="F40" s="453"/>
    </row>
    <row r="41" spans="1:4" ht="6.75" customHeight="1" thickBot="1">
      <c r="A41" s="305"/>
      <c r="B41" s="580"/>
      <c r="C41" s="580"/>
      <c r="D41" s="893" t="str">
        <f t="shared" si="0"/>
        <v>*</v>
      </c>
    </row>
    <row r="42" spans="1:5" ht="18.75" thickBot="1">
      <c r="A42" s="302" t="s">
        <v>492</v>
      </c>
      <c r="B42" s="675">
        <f>SUM(B43:B59)</f>
        <v>54307</v>
      </c>
      <c r="C42" s="675">
        <f>SUM(C43:C59)</f>
        <v>46431</v>
      </c>
      <c r="D42" s="895">
        <f t="shared" si="0"/>
        <v>0.8549726554587807</v>
      </c>
      <c r="E42" s="453"/>
    </row>
    <row r="43" spans="1:7" ht="18">
      <c r="A43" s="299" t="s">
        <v>493</v>
      </c>
      <c r="B43" s="674">
        <v>47</v>
      </c>
      <c r="C43" s="674">
        <f>položky!DC7</f>
        <v>47</v>
      </c>
      <c r="D43" s="893">
        <f t="shared" si="0"/>
        <v>1</v>
      </c>
      <c r="F43" s="453"/>
      <c r="G43" s="653"/>
    </row>
    <row r="44" spans="1:7" ht="18">
      <c r="A44" s="300" t="s">
        <v>372</v>
      </c>
      <c r="B44" s="580">
        <v>13120</v>
      </c>
      <c r="C44" s="580">
        <f>položky!BB7+položky!BC7+položky!BD7</f>
        <v>12503</v>
      </c>
      <c r="D44" s="893">
        <f t="shared" si="0"/>
        <v>0.9529725609756098</v>
      </c>
      <c r="G44" s="654"/>
    </row>
    <row r="45" spans="1:7" ht="18">
      <c r="A45" s="300" t="s">
        <v>494</v>
      </c>
      <c r="B45" s="580">
        <v>4376</v>
      </c>
      <c r="C45" s="580">
        <f>položky!BE7+položky!BF7+položky!BG7+položky!BH7</f>
        <v>4117</v>
      </c>
      <c r="D45" s="893">
        <f t="shared" si="0"/>
        <v>0.9408135283363802</v>
      </c>
      <c r="G45" s="654"/>
    </row>
    <row r="46" spans="1:7" ht="18">
      <c r="A46" s="300" t="s">
        <v>495</v>
      </c>
      <c r="B46" s="580">
        <v>3244</v>
      </c>
      <c r="C46" s="580">
        <f>položky!BI7-výdaje!G158-výdaje!G216</f>
        <v>2385</v>
      </c>
      <c r="D46" s="893">
        <f t="shared" si="0"/>
        <v>0.7352034525277436</v>
      </c>
      <c r="G46" s="653"/>
    </row>
    <row r="47" spans="1:4" ht="18">
      <c r="A47" s="300" t="s">
        <v>496</v>
      </c>
      <c r="B47" s="580">
        <v>6282</v>
      </c>
      <c r="C47" s="580">
        <f>položky!BP7</f>
        <v>5308</v>
      </c>
      <c r="D47" s="893">
        <f t="shared" si="0"/>
        <v>0.8449538363578478</v>
      </c>
    </row>
    <row r="48" spans="1:4" ht="18">
      <c r="A48" s="300" t="s">
        <v>497</v>
      </c>
      <c r="B48" s="580">
        <v>7843</v>
      </c>
      <c r="C48" s="580">
        <f>položky!BW7-C59+výdaje!G567-výdaje!G436</f>
        <v>6644</v>
      </c>
      <c r="D48" s="893">
        <f t="shared" si="0"/>
        <v>0.847124824684432</v>
      </c>
    </row>
    <row r="49" spans="1:4" ht="18">
      <c r="A49" s="300" t="s">
        <v>498</v>
      </c>
      <c r="B49" s="580">
        <v>1147</v>
      </c>
      <c r="C49" s="580">
        <f>položky!CE7-výdaje!G721</f>
        <v>384</v>
      </c>
      <c r="D49" s="893">
        <f t="shared" si="0"/>
        <v>0.33478639930252835</v>
      </c>
    </row>
    <row r="50" spans="1:4" ht="18">
      <c r="A50" s="300" t="s">
        <v>548</v>
      </c>
      <c r="B50" s="580">
        <v>27</v>
      </c>
      <c r="C50" s="580">
        <f>položky!CN7</f>
        <v>24</v>
      </c>
      <c r="D50" s="893">
        <f t="shared" si="0"/>
        <v>0.8888888888888888</v>
      </c>
    </row>
    <row r="51" spans="1:4" ht="18">
      <c r="A51" s="300" t="s">
        <v>549</v>
      </c>
      <c r="B51" s="580">
        <v>2577</v>
      </c>
      <c r="C51" s="580">
        <f>položky!CS7</f>
        <v>2537</v>
      </c>
      <c r="D51" s="893">
        <f t="shared" si="0"/>
        <v>0.9844780752813349</v>
      </c>
    </row>
    <row r="52" spans="1:4" ht="18">
      <c r="A52" s="300" t="s">
        <v>550</v>
      </c>
      <c r="B52" s="580">
        <v>1076</v>
      </c>
      <c r="C52" s="580">
        <f>položky!CQ7</f>
        <v>1026</v>
      </c>
      <c r="D52" s="893">
        <f t="shared" si="0"/>
        <v>0.9535315985130112</v>
      </c>
    </row>
    <row r="53" spans="1:4" ht="18">
      <c r="A53" s="300" t="s">
        <v>551</v>
      </c>
      <c r="B53" s="580">
        <v>211</v>
      </c>
      <c r="C53" s="580">
        <f>položky!CX7</f>
        <v>136</v>
      </c>
      <c r="D53" s="893">
        <f t="shared" si="0"/>
        <v>0.6445497630331753</v>
      </c>
    </row>
    <row r="54" spans="1:4" ht="18">
      <c r="A54" s="300" t="s">
        <v>277</v>
      </c>
      <c r="B54" s="580">
        <v>5983</v>
      </c>
      <c r="C54" s="580">
        <f>položky!CW7-C55-C56-C57+výdaje!G670</f>
        <v>5915</v>
      </c>
      <c r="D54" s="893">
        <f t="shared" si="0"/>
        <v>0.9886344643155608</v>
      </c>
    </row>
    <row r="55" spans="1:4" ht="18">
      <c r="A55" s="306" t="s">
        <v>552</v>
      </c>
      <c r="B55" s="580">
        <v>4085</v>
      </c>
      <c r="C55" s="580">
        <f>výdaje!G631</f>
        <v>4085</v>
      </c>
      <c r="D55" s="893">
        <f t="shared" si="0"/>
        <v>1</v>
      </c>
    </row>
    <row r="56" spans="1:4" ht="18">
      <c r="A56" s="306" t="s">
        <v>553</v>
      </c>
      <c r="B56" s="580">
        <v>589</v>
      </c>
      <c r="C56" s="580">
        <f>výdaje!G632</f>
        <v>589</v>
      </c>
      <c r="D56" s="893">
        <f t="shared" si="0"/>
        <v>1</v>
      </c>
    </row>
    <row r="57" spans="1:4" ht="18">
      <c r="A57" s="306" t="s">
        <v>554</v>
      </c>
      <c r="B57" s="580">
        <v>581</v>
      </c>
      <c r="C57" s="580">
        <f>výdaje!G639</f>
        <v>581</v>
      </c>
      <c r="D57" s="893">
        <f t="shared" si="0"/>
        <v>1</v>
      </c>
    </row>
    <row r="58" spans="1:4" ht="18">
      <c r="A58" s="300" t="s">
        <v>560</v>
      </c>
      <c r="B58" s="580">
        <v>175</v>
      </c>
      <c r="C58" s="580">
        <f>výdaje!G223+výdaje!G224</f>
        <v>150</v>
      </c>
      <c r="D58" s="893">
        <f t="shared" si="0"/>
        <v>0.8571428571428571</v>
      </c>
    </row>
    <row r="59" spans="1:4" ht="18.75" thickBot="1">
      <c r="A59" s="300" t="s">
        <v>561</v>
      </c>
      <c r="B59" s="580">
        <v>2944</v>
      </c>
      <c r="C59" s="580">
        <f>výdaje!G437</f>
        <v>0</v>
      </c>
      <c r="D59" s="893" t="str">
        <f t="shared" si="0"/>
        <v>*</v>
      </c>
    </row>
    <row r="60" spans="1:6" ht="18.75" thickBot="1">
      <c r="A60" s="302" t="s">
        <v>562</v>
      </c>
      <c r="B60" s="675">
        <f>SUM(B61:B94)</f>
        <v>21982</v>
      </c>
      <c r="C60" s="675">
        <f>SUM(C61:C94)</f>
        <v>8221</v>
      </c>
      <c r="D60" s="895">
        <f t="shared" si="0"/>
        <v>0.37398780820671457</v>
      </c>
      <c r="E60" s="453"/>
      <c r="F60" s="453"/>
    </row>
    <row r="61" spans="1:6" ht="18">
      <c r="A61" s="300" t="s">
        <v>328</v>
      </c>
      <c r="B61" s="677">
        <v>500</v>
      </c>
      <c r="C61" s="677">
        <f>výdaje!G683</f>
        <v>66</v>
      </c>
      <c r="D61" s="893">
        <f t="shared" si="0"/>
        <v>0.132</v>
      </c>
      <c r="F61" s="453"/>
    </row>
    <row r="62" spans="1:4" ht="18">
      <c r="A62" s="300" t="s">
        <v>601</v>
      </c>
      <c r="B62" s="677">
        <v>50</v>
      </c>
      <c r="C62" s="677">
        <f>výdaje!G682</f>
        <v>42</v>
      </c>
      <c r="D62" s="893">
        <f t="shared" si="0"/>
        <v>0.84</v>
      </c>
    </row>
    <row r="63" spans="1:4" ht="18">
      <c r="A63" s="300" t="s">
        <v>563</v>
      </c>
      <c r="B63" s="677">
        <v>1466</v>
      </c>
      <c r="C63" s="677">
        <f>výdaje!G684</f>
        <v>1379</v>
      </c>
      <c r="D63" s="893">
        <f t="shared" si="0"/>
        <v>0.9406548431105047</v>
      </c>
    </row>
    <row r="64" spans="1:4" ht="18">
      <c r="A64" s="300" t="s">
        <v>569</v>
      </c>
      <c r="B64" s="677">
        <v>120</v>
      </c>
      <c r="C64" s="677">
        <f>výdaje!G685</f>
        <v>120</v>
      </c>
      <c r="D64" s="893">
        <f t="shared" si="0"/>
        <v>1</v>
      </c>
    </row>
    <row r="65" spans="1:4" ht="18">
      <c r="A65" s="300" t="s">
        <v>329</v>
      </c>
      <c r="B65" s="677">
        <v>220</v>
      </c>
      <c r="C65" s="677">
        <f>výdaje!G686</f>
        <v>160</v>
      </c>
      <c r="D65" s="893">
        <f t="shared" si="0"/>
        <v>0.7272727272727273</v>
      </c>
    </row>
    <row r="66" spans="1:4" ht="18">
      <c r="A66" s="300" t="s">
        <v>1211</v>
      </c>
      <c r="B66" s="677">
        <v>200</v>
      </c>
      <c r="C66" s="677">
        <f>výdaje!G688</f>
        <v>24</v>
      </c>
      <c r="D66" s="893">
        <f t="shared" si="0"/>
        <v>0.12</v>
      </c>
    </row>
    <row r="67" spans="1:4" ht="18">
      <c r="A67" s="300" t="s">
        <v>570</v>
      </c>
      <c r="B67" s="677">
        <v>345</v>
      </c>
      <c r="C67" s="677">
        <f>výdaje!G689</f>
        <v>345</v>
      </c>
      <c r="D67" s="893">
        <f t="shared" si="0"/>
        <v>1</v>
      </c>
    </row>
    <row r="68" spans="1:4" ht="18">
      <c r="A68" s="300" t="s">
        <v>750</v>
      </c>
      <c r="B68" s="677">
        <v>10</v>
      </c>
      <c r="C68" s="677">
        <f>výdaje!G691</f>
        <v>10</v>
      </c>
      <c r="D68" s="893">
        <f t="shared" si="0"/>
        <v>1</v>
      </c>
    </row>
    <row r="69" spans="1:4" ht="18">
      <c r="A69" s="300" t="s">
        <v>926</v>
      </c>
      <c r="B69" s="677">
        <v>198</v>
      </c>
      <c r="C69" s="677">
        <f>výdaje!G692</f>
        <v>198</v>
      </c>
      <c r="D69" s="893"/>
    </row>
    <row r="70" spans="1:4" ht="18">
      <c r="A70" s="300" t="s">
        <v>262</v>
      </c>
      <c r="B70" s="677">
        <v>400</v>
      </c>
      <c r="C70" s="677">
        <f>výdaje!G696</f>
        <v>386</v>
      </c>
      <c r="D70" s="893">
        <f t="shared" si="0"/>
        <v>0.965</v>
      </c>
    </row>
    <row r="71" spans="1:4" ht="18">
      <c r="A71" s="300" t="s">
        <v>1046</v>
      </c>
      <c r="B71" s="677">
        <v>30</v>
      </c>
      <c r="C71" s="677">
        <f>výdaje!G697</f>
        <v>0</v>
      </c>
      <c r="D71" s="893" t="str">
        <f t="shared" si="0"/>
        <v>*</v>
      </c>
    </row>
    <row r="72" spans="1:4" ht="18">
      <c r="A72" s="300" t="s">
        <v>1042</v>
      </c>
      <c r="B72" s="677">
        <v>100</v>
      </c>
      <c r="C72" s="677">
        <f>výdaje!G698</f>
        <v>50</v>
      </c>
      <c r="D72" s="893">
        <f t="shared" si="0"/>
        <v>0.5</v>
      </c>
    </row>
    <row r="73" spans="1:4" ht="18">
      <c r="A73" s="300" t="s">
        <v>136</v>
      </c>
      <c r="B73" s="677">
        <v>60</v>
      </c>
      <c r="C73" s="677">
        <f>výdaje!G699</f>
        <v>0</v>
      </c>
      <c r="D73" s="893" t="str">
        <f t="shared" si="0"/>
        <v>*</v>
      </c>
    </row>
    <row r="74" spans="1:4" ht="18">
      <c r="A74" s="300" t="s">
        <v>571</v>
      </c>
      <c r="B74" s="677">
        <v>250</v>
      </c>
      <c r="C74" s="677">
        <f>výdaje!G700</f>
        <v>103</v>
      </c>
      <c r="D74" s="893">
        <f t="shared" si="0"/>
        <v>0.412</v>
      </c>
    </row>
    <row r="75" spans="1:4" ht="18">
      <c r="A75" s="300" t="s">
        <v>367</v>
      </c>
      <c r="B75" s="677">
        <v>310</v>
      </c>
      <c r="C75" s="677">
        <f>výdaje!G707</f>
        <v>58</v>
      </c>
      <c r="D75" s="893">
        <f t="shared" si="0"/>
        <v>0.1870967741935484</v>
      </c>
    </row>
    <row r="76" spans="1:4" ht="18">
      <c r="A76" s="300" t="s">
        <v>330</v>
      </c>
      <c r="B76" s="677">
        <v>1650</v>
      </c>
      <c r="C76" s="677">
        <f>výdaje!G708</f>
        <v>1674</v>
      </c>
      <c r="D76" s="893">
        <f t="shared" si="0"/>
        <v>1.0145454545454546</v>
      </c>
    </row>
    <row r="77" spans="1:4" ht="18">
      <c r="A77" s="300" t="s">
        <v>572</v>
      </c>
      <c r="B77" s="677">
        <v>100</v>
      </c>
      <c r="C77" s="677">
        <f>výdaje!G709</f>
        <v>56</v>
      </c>
      <c r="D77" s="893">
        <f t="shared" si="0"/>
        <v>0.56</v>
      </c>
    </row>
    <row r="78" spans="1:4" ht="18">
      <c r="A78" s="300" t="s">
        <v>331</v>
      </c>
      <c r="B78" s="677">
        <v>1365</v>
      </c>
      <c r="C78" s="677">
        <f>výdaje!G711</f>
        <v>1121</v>
      </c>
      <c r="D78" s="893">
        <f t="shared" si="0"/>
        <v>0.8212454212454212</v>
      </c>
    </row>
    <row r="79" spans="1:4" ht="18">
      <c r="A79" s="300" t="s">
        <v>332</v>
      </c>
      <c r="B79" s="580">
        <v>970</v>
      </c>
      <c r="C79" s="580">
        <f>výdaje!G714</f>
        <v>949</v>
      </c>
      <c r="D79" s="893">
        <f t="shared" si="0"/>
        <v>0.9783505154639175</v>
      </c>
    </row>
    <row r="80" spans="1:4" ht="18">
      <c r="A80" s="300" t="s">
        <v>576</v>
      </c>
      <c r="B80" s="580">
        <v>75</v>
      </c>
      <c r="C80" s="580">
        <f>výdaje!G715</f>
        <v>74</v>
      </c>
      <c r="D80" s="893">
        <f t="shared" si="0"/>
        <v>0.9866666666666667</v>
      </c>
    </row>
    <row r="81" spans="1:4" ht="18">
      <c r="A81" s="648" t="s">
        <v>603</v>
      </c>
      <c r="B81" s="580">
        <v>185</v>
      </c>
      <c r="C81" s="580">
        <f>výdaje!G722</f>
        <v>0</v>
      </c>
      <c r="D81" s="893" t="str">
        <f t="shared" si="0"/>
        <v>*</v>
      </c>
    </row>
    <row r="82" spans="1:4" ht="18">
      <c r="A82" s="300" t="s">
        <v>480</v>
      </c>
      <c r="B82" s="580">
        <v>100</v>
      </c>
      <c r="C82" s="580">
        <f>výdaje!G723</f>
        <v>100</v>
      </c>
      <c r="D82" s="893">
        <f t="shared" si="0"/>
        <v>1</v>
      </c>
    </row>
    <row r="83" spans="1:4" ht="16.5" customHeight="1">
      <c r="A83" s="300" t="s">
        <v>263</v>
      </c>
      <c r="B83" s="580">
        <v>400</v>
      </c>
      <c r="C83" s="580">
        <f>výdaje!G694</f>
        <v>0</v>
      </c>
      <c r="D83" s="893" t="str">
        <f t="shared" si="0"/>
        <v>*</v>
      </c>
    </row>
    <row r="84" spans="1:4" ht="16.5" customHeight="1">
      <c r="A84" s="300" t="s">
        <v>257</v>
      </c>
      <c r="B84" s="580">
        <v>150</v>
      </c>
      <c r="C84" s="580">
        <f>výdaje!G728</f>
        <v>150</v>
      </c>
      <c r="D84" s="893">
        <f t="shared" si="0"/>
        <v>1</v>
      </c>
    </row>
    <row r="85" spans="1:4" ht="16.5" customHeight="1">
      <c r="A85" s="300" t="s">
        <v>925</v>
      </c>
      <c r="B85" s="580">
        <v>42</v>
      </c>
      <c r="C85" s="580">
        <f>výdaje!G727</f>
        <v>42</v>
      </c>
      <c r="D85" s="893">
        <f t="shared" si="0"/>
        <v>1</v>
      </c>
    </row>
    <row r="86" spans="1:4" ht="16.5" customHeight="1">
      <c r="A86" s="648" t="s">
        <v>927</v>
      </c>
      <c r="B86" s="580">
        <v>300</v>
      </c>
      <c r="C86" s="580">
        <f>výdaje!G729</f>
        <v>166</v>
      </c>
      <c r="D86" s="893">
        <f t="shared" si="0"/>
        <v>0.5533333333333333</v>
      </c>
    </row>
    <row r="87" spans="1:4" ht="16.5" customHeight="1">
      <c r="A87" s="300" t="s">
        <v>137</v>
      </c>
      <c r="B87" s="580">
        <v>669</v>
      </c>
      <c r="C87" s="580">
        <f>výdaje!G730</f>
        <v>669</v>
      </c>
      <c r="D87" s="893">
        <f t="shared" si="0"/>
        <v>1</v>
      </c>
    </row>
    <row r="88" spans="1:4" ht="16.5" customHeight="1">
      <c r="A88" s="300" t="s">
        <v>138</v>
      </c>
      <c r="B88" s="580">
        <v>229</v>
      </c>
      <c r="C88" s="580">
        <f>výdaje!G731</f>
        <v>229</v>
      </c>
      <c r="D88" s="893">
        <f t="shared" si="0"/>
        <v>1</v>
      </c>
    </row>
    <row r="89" spans="1:4" ht="16.5" customHeight="1">
      <c r="A89" s="300" t="s">
        <v>139</v>
      </c>
      <c r="B89" s="580">
        <v>0</v>
      </c>
      <c r="C89" s="580">
        <f>výdaje!G732</f>
        <v>0</v>
      </c>
      <c r="D89" s="893" t="str">
        <f t="shared" si="0"/>
        <v>*</v>
      </c>
    </row>
    <row r="90" spans="1:4" ht="16.5" customHeight="1">
      <c r="A90" s="300" t="s">
        <v>140</v>
      </c>
      <c r="B90" s="580">
        <v>0</v>
      </c>
      <c r="C90" s="580">
        <f>výdaje!G733</f>
        <v>0</v>
      </c>
      <c r="D90" s="893" t="str">
        <f t="shared" si="0"/>
        <v>*</v>
      </c>
    </row>
    <row r="91" spans="1:4" ht="16.5" customHeight="1">
      <c r="A91" s="300" t="s">
        <v>141</v>
      </c>
      <c r="B91" s="580">
        <v>50</v>
      </c>
      <c r="C91" s="580">
        <f>výdaje!G734</f>
        <v>50</v>
      </c>
      <c r="D91" s="893">
        <f t="shared" si="0"/>
        <v>1</v>
      </c>
    </row>
    <row r="92" spans="1:4" ht="17.25" customHeight="1">
      <c r="A92" s="300" t="s">
        <v>578</v>
      </c>
      <c r="B92" s="580">
        <v>6761</v>
      </c>
      <c r="C92" s="580">
        <f>výdaje!G735</f>
        <v>0</v>
      </c>
      <c r="D92" s="893" t="str">
        <f t="shared" si="0"/>
        <v>*</v>
      </c>
    </row>
    <row r="93" spans="1:4" ht="17.25" customHeight="1">
      <c r="A93" s="1083" t="s">
        <v>219</v>
      </c>
      <c r="B93" s="580">
        <v>197</v>
      </c>
      <c r="C93" s="580">
        <f>výdaje!G736</f>
        <v>0</v>
      </c>
      <c r="D93" s="893" t="str">
        <f t="shared" si="0"/>
        <v>*</v>
      </c>
    </row>
    <row r="94" spans="1:4" ht="18" customHeight="1" thickBot="1">
      <c r="A94" s="615" t="s">
        <v>579</v>
      </c>
      <c r="B94" s="616">
        <v>4480</v>
      </c>
      <c r="C94" s="616">
        <f>výdaje!G737</f>
        <v>0</v>
      </c>
      <c r="D94" s="894" t="str">
        <f>IF(OR(C94=0,B94=0),"*",C94/B94)</f>
        <v>*</v>
      </c>
    </row>
    <row r="95" spans="1:3" ht="8.25" customHeight="1" thickBot="1">
      <c r="A95" s="1"/>
      <c r="B95" s="582"/>
      <c r="C95" s="582"/>
    </row>
    <row r="96" spans="1:4" ht="18.75" thickBot="1">
      <c r="A96" s="296" t="s">
        <v>580</v>
      </c>
      <c r="B96" s="678">
        <f>SUM(B97:B99)</f>
        <v>13622</v>
      </c>
      <c r="C96" s="678">
        <f>SUM(C97:C99)</f>
        <v>-4958</v>
      </c>
      <c r="D96" s="896">
        <f>IF(OR(C96=0,B96=0),"*",C96/B96)</f>
        <v>-0.3639700484510351</v>
      </c>
    </row>
    <row r="97" spans="1:4" ht="18">
      <c r="A97" s="299" t="s">
        <v>581</v>
      </c>
      <c r="B97" s="674">
        <v>-2352</v>
      </c>
      <c r="C97" s="674">
        <f>-(Financování!G20+Financování!G21)</f>
        <v>-2291</v>
      </c>
      <c r="D97" s="893">
        <f>IF(OR(C97=0,B97=0),"*",C97/B97)</f>
        <v>0.9740646258503401</v>
      </c>
    </row>
    <row r="98" spans="1:4" ht="18">
      <c r="A98" s="300" t="s">
        <v>1090</v>
      </c>
      <c r="B98" s="965">
        <v>0</v>
      </c>
      <c r="C98" s="966">
        <f>-(Financování!G22)</f>
        <v>-2667</v>
      </c>
      <c r="D98" s="893" t="str">
        <f>IF(OR(C98=0,B98=0),"*",C98/B98)</f>
        <v>*</v>
      </c>
    </row>
    <row r="99" spans="1:4" ht="19.5" customHeight="1" thickBot="1">
      <c r="A99" s="303" t="s">
        <v>582</v>
      </c>
      <c r="B99" s="676">
        <v>15974</v>
      </c>
      <c r="C99" s="676">
        <f>Financování!G9</f>
        <v>0</v>
      </c>
      <c r="D99" s="894" t="str">
        <f>IF(OR(C99=0,B99=0),"*",C99/B99)</f>
        <v>*</v>
      </c>
    </row>
    <row r="100" spans="1:3" ht="12.75">
      <c r="A100" s="1"/>
      <c r="B100" s="1"/>
      <c r="C100" s="1"/>
    </row>
    <row r="101" spans="1:3" ht="12.75">
      <c r="A101" s="307"/>
      <c r="B101" s="307"/>
      <c r="C101" s="104"/>
    </row>
    <row r="102" spans="1:3" ht="12.75">
      <c r="A102" s="308"/>
      <c r="B102" s="308"/>
      <c r="C102" s="309"/>
    </row>
    <row r="103" spans="1:3" ht="14.25">
      <c r="A103" s="751"/>
      <c r="B103" s="751"/>
      <c r="C103" s="309"/>
    </row>
    <row r="104" spans="1:3" ht="14.25">
      <c r="A104" s="751"/>
      <c r="B104" s="751"/>
      <c r="C104" s="309"/>
    </row>
    <row r="105" spans="1:3" ht="14.25">
      <c r="A105" s="751"/>
      <c r="B105" s="751"/>
      <c r="C105" s="1"/>
    </row>
    <row r="106" spans="1:3" ht="15.75">
      <c r="A106" s="797"/>
      <c r="B106" s="797"/>
      <c r="C106" s="1"/>
    </row>
    <row r="107" spans="1:3" ht="15.75">
      <c r="A107" s="797"/>
      <c r="B107" s="797"/>
      <c r="C107" s="104"/>
    </row>
    <row r="108" spans="1:3" ht="12.75">
      <c r="A108" s="307"/>
      <c r="B108" s="307"/>
      <c r="C108" s="104"/>
    </row>
    <row r="109" spans="1:3" ht="12.75">
      <c r="A109" s="307"/>
      <c r="B109" s="307"/>
      <c r="C109" s="104"/>
    </row>
    <row r="110" spans="1:3" ht="12.75">
      <c r="A110" s="307"/>
      <c r="B110" s="307"/>
      <c r="C110" s="1"/>
    </row>
    <row r="111" spans="1:3" ht="12.75">
      <c r="A111" s="307"/>
      <c r="B111" s="307"/>
      <c r="C111" s="1"/>
    </row>
    <row r="112" spans="1:3" ht="12.75">
      <c r="A112" s="1"/>
      <c r="B112" s="1"/>
      <c r="C112" s="1"/>
    </row>
    <row r="113" spans="1:3" ht="12.75">
      <c r="A113" s="307"/>
      <c r="B113" s="307"/>
      <c r="C113" s="1"/>
    </row>
    <row r="114" spans="1:3" ht="12.75">
      <c r="A114" s="307"/>
      <c r="B114" s="307"/>
      <c r="C114" s="104"/>
    </row>
    <row r="115" spans="1:3" ht="12.75">
      <c r="A115" s="307"/>
      <c r="B115" s="307"/>
      <c r="C115" s="104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</sheetData>
  <sheetProtection/>
  <printOptions/>
  <pageMargins left="1.1811023622047245" right="0.3937007874015748" top="0" bottom="0" header="0.5118110236220472" footer="0.5118110236220472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1.875" style="1" customWidth="1"/>
    <col min="4" max="4" width="22.75390625" style="1" customWidth="1"/>
    <col min="5" max="5" width="16.125" style="1" customWidth="1"/>
    <col min="6" max="16384" width="9.00390625" style="1" customWidth="1"/>
  </cols>
  <sheetData>
    <row r="1" ht="12.75">
      <c r="E1" s="1" t="s">
        <v>583</v>
      </c>
    </row>
    <row r="3" spans="1:4" ht="20.25">
      <c r="A3" s="311" t="s">
        <v>210</v>
      </c>
      <c r="B3" s="311"/>
      <c r="C3" s="311"/>
      <c r="D3" s="311"/>
    </row>
    <row r="4" spans="1:4" ht="20.25">
      <c r="A4" s="311" t="s">
        <v>1212</v>
      </c>
      <c r="B4" s="311"/>
      <c r="C4" s="311"/>
      <c r="D4" s="311"/>
    </row>
    <row r="5" spans="1:4" ht="20.25">
      <c r="A5" s="311"/>
      <c r="B5" s="311"/>
      <c r="C5" s="311"/>
      <c r="D5" s="311"/>
    </row>
    <row r="6" ht="13.5" thickBot="1">
      <c r="A6" s="1" t="s">
        <v>584</v>
      </c>
    </row>
    <row r="7" spans="1:5" ht="18.75">
      <c r="A7" s="312" t="s">
        <v>585</v>
      </c>
      <c r="B7" s="794" t="s">
        <v>586</v>
      </c>
      <c r="C7" s="312" t="s">
        <v>447</v>
      </c>
      <c r="D7" s="313" t="s">
        <v>206</v>
      </c>
      <c r="E7" s="313" t="s">
        <v>587</v>
      </c>
    </row>
    <row r="8" spans="1:5" ht="19.5" thickBot="1">
      <c r="A8" s="314"/>
      <c r="B8" s="795"/>
      <c r="C8" s="314"/>
      <c r="D8" s="316"/>
      <c r="E8" s="317" t="s">
        <v>588</v>
      </c>
    </row>
    <row r="9" spans="1:5" ht="15.75">
      <c r="A9" s="318"/>
      <c r="B9" s="319"/>
      <c r="C9" s="901"/>
      <c r="D9" s="796"/>
      <c r="E9" s="320"/>
    </row>
    <row r="10" spans="1:5" ht="15.75">
      <c r="A10" s="321"/>
      <c r="B10" s="322"/>
      <c r="C10" s="902"/>
      <c r="D10" s="323"/>
      <c r="E10" s="324"/>
    </row>
    <row r="11" spans="1:5" ht="15.75">
      <c r="A11" s="325"/>
      <c r="B11" s="326"/>
      <c r="C11" s="903"/>
      <c r="D11" s="327"/>
      <c r="E11" s="320"/>
    </row>
    <row r="12" spans="1:5" ht="18.75">
      <c r="A12" s="328" t="s">
        <v>420</v>
      </c>
      <c r="B12" s="329"/>
      <c r="C12" s="904">
        <v>0</v>
      </c>
      <c r="D12" s="330">
        <f>SUM(D9:D10)</f>
        <v>0</v>
      </c>
      <c r="E12" s="331"/>
    </row>
    <row r="13" spans="1:5" ht="15.75" thickBot="1">
      <c r="A13" s="332"/>
      <c r="B13" s="333"/>
      <c r="C13" s="905"/>
      <c r="D13" s="334"/>
      <c r="E13" s="335"/>
    </row>
    <row r="14" spans="1:5" ht="18.75" thickBot="1">
      <c r="A14" s="336" t="s">
        <v>589</v>
      </c>
      <c r="B14" s="337"/>
      <c r="C14" s="817">
        <v>0</v>
      </c>
      <c r="D14" s="338">
        <f>D12</f>
        <v>0</v>
      </c>
      <c r="E14" s="339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9.75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40" t="s">
        <v>446</v>
      </c>
      <c r="B2" s="341"/>
    </row>
    <row r="3" spans="1:5" ht="18.75">
      <c r="A3" s="312" t="s">
        <v>585</v>
      </c>
      <c r="B3" s="312" t="s">
        <v>590</v>
      </c>
      <c r="C3" s="342" t="s">
        <v>591</v>
      </c>
      <c r="D3" s="342" t="s">
        <v>592</v>
      </c>
      <c r="E3" s="342" t="s">
        <v>587</v>
      </c>
    </row>
    <row r="4" spans="1:5" ht="19.5" thickBot="1">
      <c r="A4" s="314"/>
      <c r="B4" s="315"/>
      <c r="C4" s="343" t="s">
        <v>593</v>
      </c>
      <c r="D4" s="343" t="s">
        <v>593</v>
      </c>
      <c r="E4" s="343" t="s">
        <v>588</v>
      </c>
    </row>
    <row r="5" spans="1:5" ht="12.75">
      <c r="A5" s="344" t="s">
        <v>594</v>
      </c>
      <c r="B5" s="345" t="s">
        <v>499</v>
      </c>
      <c r="C5" s="346">
        <v>10000</v>
      </c>
      <c r="D5" s="346">
        <v>10000</v>
      </c>
      <c r="E5" s="765">
        <v>5139</v>
      </c>
    </row>
    <row r="6" spans="1:5" ht="14.25">
      <c r="A6" s="347"/>
      <c r="B6" s="348" t="s">
        <v>500</v>
      </c>
      <c r="C6" s="349">
        <v>20000</v>
      </c>
      <c r="D6" s="349">
        <v>20000</v>
      </c>
      <c r="E6" s="691">
        <v>5169</v>
      </c>
    </row>
    <row r="7" spans="1:5" ht="14.25">
      <c r="A7" s="347"/>
      <c r="B7" s="348" t="s">
        <v>501</v>
      </c>
      <c r="C7" s="349">
        <v>7000</v>
      </c>
      <c r="D7" s="349">
        <v>7000</v>
      </c>
      <c r="E7" s="691">
        <v>5169</v>
      </c>
    </row>
    <row r="8" spans="1:5" ht="14.25">
      <c r="A8" s="347"/>
      <c r="B8" s="348" t="s">
        <v>502</v>
      </c>
      <c r="C8" s="349">
        <v>20000</v>
      </c>
      <c r="D8" s="349">
        <v>20000</v>
      </c>
      <c r="E8" s="691">
        <v>5169</v>
      </c>
    </row>
    <row r="9" spans="1:5" ht="18.75">
      <c r="A9" s="328" t="s">
        <v>420</v>
      </c>
      <c r="B9" s="350"/>
      <c r="C9" s="351">
        <f>SUM(C5:C8)</f>
        <v>57000</v>
      </c>
      <c r="D9" s="351">
        <f>SUM(D5:D8)</f>
        <v>57000</v>
      </c>
      <c r="E9" s="695"/>
    </row>
    <row r="10" spans="1:5" ht="11.25" customHeight="1">
      <c r="A10" s="347"/>
      <c r="B10" s="352"/>
      <c r="C10" s="353"/>
      <c r="D10" s="353"/>
      <c r="E10" s="766"/>
    </row>
    <row r="11" spans="1:5" ht="15.75">
      <c r="A11" s="354" t="s">
        <v>595</v>
      </c>
      <c r="B11" s="355" t="s">
        <v>503</v>
      </c>
      <c r="C11" s="356">
        <v>40000</v>
      </c>
      <c r="D11" s="356">
        <v>40000</v>
      </c>
      <c r="E11" s="691">
        <v>5156</v>
      </c>
    </row>
    <row r="12" spans="1:5" ht="15.75">
      <c r="A12" s="354"/>
      <c r="B12" s="357" t="s">
        <v>504</v>
      </c>
      <c r="C12" s="349">
        <v>7000</v>
      </c>
      <c r="D12" s="349">
        <v>7000</v>
      </c>
      <c r="E12" s="691">
        <v>5169</v>
      </c>
    </row>
    <row r="13" spans="1:5" ht="18.75">
      <c r="A13" s="328" t="s">
        <v>420</v>
      </c>
      <c r="B13" s="358"/>
      <c r="C13" s="351">
        <f>SUM(C11:C12)</f>
        <v>47000</v>
      </c>
      <c r="D13" s="351">
        <f>SUM(D11:D12)</f>
        <v>47000</v>
      </c>
      <c r="E13" s="695"/>
    </row>
    <row r="14" spans="1:5" ht="15.75">
      <c r="A14" s="347"/>
      <c r="B14" s="352"/>
      <c r="C14" s="353"/>
      <c r="D14" s="353"/>
      <c r="E14" s="691"/>
    </row>
    <row r="15" spans="1:5" ht="12.75">
      <c r="A15" s="344" t="s">
        <v>596</v>
      </c>
      <c r="B15" s="583" t="s">
        <v>505</v>
      </c>
      <c r="C15" s="359">
        <v>400000</v>
      </c>
      <c r="D15" s="359">
        <v>400000</v>
      </c>
      <c r="E15" s="691">
        <v>5139</v>
      </c>
    </row>
    <row r="16" spans="1:5" ht="14.25">
      <c r="A16" s="347"/>
      <c r="B16" s="583" t="s">
        <v>506</v>
      </c>
      <c r="C16" s="359">
        <v>470000</v>
      </c>
      <c r="D16" s="359">
        <v>470000</v>
      </c>
      <c r="E16" s="691">
        <v>5156</v>
      </c>
    </row>
    <row r="17" spans="1:5" ht="14.25">
      <c r="A17" s="347"/>
      <c r="B17" s="583" t="s">
        <v>509</v>
      </c>
      <c r="C17" s="359">
        <v>50000</v>
      </c>
      <c r="D17" s="359">
        <v>50000</v>
      </c>
      <c r="E17" s="691">
        <v>5169</v>
      </c>
    </row>
    <row r="18" spans="1:5" ht="14.25">
      <c r="A18" s="347"/>
      <c r="B18" s="689" t="s">
        <v>508</v>
      </c>
      <c r="C18" s="392">
        <v>100000</v>
      </c>
      <c r="D18" s="392">
        <v>100000</v>
      </c>
      <c r="E18" s="690" t="s">
        <v>240</v>
      </c>
    </row>
    <row r="19" spans="1:5" ht="14.25">
      <c r="A19" s="347"/>
      <c r="B19" s="348" t="s">
        <v>507</v>
      </c>
      <c r="C19" s="359">
        <v>40000</v>
      </c>
      <c r="D19" s="359">
        <v>40000</v>
      </c>
      <c r="E19" s="691">
        <v>5171</v>
      </c>
    </row>
    <row r="20" spans="1:5" ht="18.75">
      <c r="A20" s="328" t="s">
        <v>420</v>
      </c>
      <c r="B20" s="350"/>
      <c r="C20" s="351">
        <f>SUM(C15:C19)</f>
        <v>1060000</v>
      </c>
      <c r="D20" s="351">
        <f>SUM(D15:D19)</f>
        <v>1060000</v>
      </c>
      <c r="E20" s="695"/>
    </row>
    <row r="21" spans="1:5" ht="10.5" customHeight="1">
      <c r="A21" s="361"/>
      <c r="B21" s="362"/>
      <c r="C21" s="349"/>
      <c r="D21" s="349"/>
      <c r="E21" s="691"/>
    </row>
    <row r="22" spans="1:5" ht="15.75">
      <c r="A22" s="354" t="s">
        <v>62</v>
      </c>
      <c r="B22" s="583" t="s">
        <v>236</v>
      </c>
      <c r="C22" s="363">
        <v>30000</v>
      </c>
      <c r="D22" s="363">
        <v>20000</v>
      </c>
      <c r="E22" s="691">
        <v>5139</v>
      </c>
    </row>
    <row r="23" spans="1:5" ht="15.75">
      <c r="A23" s="354"/>
      <c r="B23" s="345" t="s">
        <v>232</v>
      </c>
      <c r="C23" s="363">
        <v>20000</v>
      </c>
      <c r="D23" s="363">
        <v>14000</v>
      </c>
      <c r="E23" s="691">
        <v>5162</v>
      </c>
    </row>
    <row r="24" spans="1:5" ht="15.75">
      <c r="A24" s="354"/>
      <c r="B24" s="395" t="s">
        <v>237</v>
      </c>
      <c r="C24" s="363">
        <v>210000</v>
      </c>
      <c r="D24" s="363">
        <v>140000</v>
      </c>
      <c r="E24" s="691">
        <v>5169</v>
      </c>
    </row>
    <row r="25" spans="1:5" ht="15.75">
      <c r="A25" s="354"/>
      <c r="B25" s="395" t="s">
        <v>238</v>
      </c>
      <c r="C25" s="363">
        <v>16000</v>
      </c>
      <c r="D25" s="363">
        <v>10000</v>
      </c>
      <c r="E25" s="691">
        <v>5161</v>
      </c>
    </row>
    <row r="26" spans="1:5" ht="15.75">
      <c r="A26" s="354"/>
      <c r="B26" s="395" t="s">
        <v>254</v>
      </c>
      <c r="C26" s="363">
        <v>343000</v>
      </c>
      <c r="D26" s="363">
        <v>253000</v>
      </c>
      <c r="E26" s="692">
        <v>5011.5021</v>
      </c>
    </row>
    <row r="27" spans="1:5" ht="15.75">
      <c r="A27" s="354"/>
      <c r="B27" s="345" t="s">
        <v>233</v>
      </c>
      <c r="C27" s="363">
        <v>10000</v>
      </c>
      <c r="D27" s="363">
        <v>10000</v>
      </c>
      <c r="E27" s="691">
        <v>5171</v>
      </c>
    </row>
    <row r="28" spans="1:5" ht="15.75">
      <c r="A28" s="354"/>
      <c r="B28" s="345" t="s">
        <v>234</v>
      </c>
      <c r="C28" s="363">
        <v>5000</v>
      </c>
      <c r="D28" s="363">
        <v>5000</v>
      </c>
      <c r="E28" s="691">
        <v>5173</v>
      </c>
    </row>
    <row r="29" spans="1:5" ht="15.75">
      <c r="A29" s="354"/>
      <c r="B29" s="345" t="s">
        <v>235</v>
      </c>
      <c r="C29" s="363">
        <v>2000</v>
      </c>
      <c r="D29" s="363">
        <v>2000</v>
      </c>
      <c r="E29" s="691">
        <v>5175</v>
      </c>
    </row>
    <row r="30" spans="1:5" ht="15.75">
      <c r="A30" s="354"/>
      <c r="B30" s="583" t="s">
        <v>239</v>
      </c>
      <c r="C30" s="363">
        <v>1800000</v>
      </c>
      <c r="D30" s="363">
        <v>1800000</v>
      </c>
      <c r="E30" s="691" t="s">
        <v>240</v>
      </c>
    </row>
    <row r="31" spans="1:5" ht="18.75">
      <c r="A31" s="328" t="s">
        <v>420</v>
      </c>
      <c r="B31" s="358"/>
      <c r="C31" s="351">
        <f>SUM(C22:C30)</f>
        <v>2436000</v>
      </c>
      <c r="D31" s="351">
        <f>SUM(D22:D30)</f>
        <v>2254000</v>
      </c>
      <c r="E31" s="695"/>
    </row>
    <row r="32" spans="1:5" ht="15">
      <c r="A32" s="332"/>
      <c r="B32" s="364"/>
      <c r="C32" s="365"/>
      <c r="D32" s="365"/>
      <c r="E32" s="691"/>
    </row>
    <row r="33" spans="1:5" ht="15.75">
      <c r="A33" s="325" t="s">
        <v>63</v>
      </c>
      <c r="B33" s="583" t="s">
        <v>224</v>
      </c>
      <c r="C33" s="366">
        <v>24000</v>
      </c>
      <c r="D33" s="366">
        <v>24000</v>
      </c>
      <c r="E33" s="692" t="s">
        <v>225</v>
      </c>
    </row>
    <row r="34" spans="1:5" ht="15.75">
      <c r="A34" s="325"/>
      <c r="B34" s="583" t="s">
        <v>226</v>
      </c>
      <c r="C34" s="366">
        <v>34000</v>
      </c>
      <c r="D34" s="366">
        <v>34000</v>
      </c>
      <c r="E34" s="692" t="s">
        <v>227</v>
      </c>
    </row>
    <row r="35" spans="1:5" ht="15.75">
      <c r="A35" s="325"/>
      <c r="B35" s="583" t="s">
        <v>228</v>
      </c>
      <c r="C35" s="366">
        <v>19000</v>
      </c>
      <c r="D35" s="366">
        <v>19000</v>
      </c>
      <c r="E35" s="692" t="s">
        <v>229</v>
      </c>
    </row>
    <row r="36" spans="1:5" ht="15.75">
      <c r="A36" s="325"/>
      <c r="B36" s="587" t="s">
        <v>230</v>
      </c>
      <c r="C36" s="366">
        <v>49000</v>
      </c>
      <c r="D36" s="366">
        <v>49000</v>
      </c>
      <c r="E36" s="692" t="s">
        <v>231</v>
      </c>
    </row>
    <row r="37" spans="1:5" ht="18.75">
      <c r="A37" s="328" t="s">
        <v>420</v>
      </c>
      <c r="B37" s="358"/>
      <c r="C37" s="351">
        <f>SUM(C33:C36)</f>
        <v>126000</v>
      </c>
      <c r="D37" s="351">
        <f>SUM(D33:D36)</f>
        <v>126000</v>
      </c>
      <c r="E37" s="695"/>
    </row>
    <row r="38" spans="1:5" ht="15">
      <c r="A38" s="332"/>
      <c r="B38" s="364"/>
      <c r="C38" s="367"/>
      <c r="D38" s="367"/>
      <c r="E38" s="695"/>
    </row>
    <row r="39" spans="1:5" ht="15.75">
      <c r="A39" s="354" t="s">
        <v>64</v>
      </c>
      <c r="B39" s="345" t="s">
        <v>241</v>
      </c>
      <c r="C39" s="368">
        <v>65000</v>
      </c>
      <c r="D39" s="368">
        <v>60000</v>
      </c>
      <c r="E39" s="691">
        <v>5136</v>
      </c>
    </row>
    <row r="40" spans="1:5" ht="15.75">
      <c r="A40" s="325"/>
      <c r="B40" s="583" t="s">
        <v>244</v>
      </c>
      <c r="C40" s="368">
        <v>6000</v>
      </c>
      <c r="D40" s="368">
        <v>0</v>
      </c>
      <c r="E40" s="691">
        <v>5137</v>
      </c>
    </row>
    <row r="41" spans="1:5" ht="15.75">
      <c r="A41" s="325"/>
      <c r="B41" s="369" t="s">
        <v>242</v>
      </c>
      <c r="C41" s="368">
        <v>13000</v>
      </c>
      <c r="D41" s="368">
        <v>10000</v>
      </c>
      <c r="E41" s="691">
        <v>5139</v>
      </c>
    </row>
    <row r="42" spans="1:5" ht="15.75">
      <c r="A42" s="325"/>
      <c r="B42" s="345" t="s">
        <v>243</v>
      </c>
      <c r="C42" s="368">
        <v>2000</v>
      </c>
      <c r="D42" s="368">
        <v>2000</v>
      </c>
      <c r="E42" s="691">
        <v>5162</v>
      </c>
    </row>
    <row r="43" spans="1:5" ht="15.75">
      <c r="A43" s="325"/>
      <c r="B43" s="583" t="s">
        <v>246</v>
      </c>
      <c r="C43" s="368">
        <v>5000</v>
      </c>
      <c r="D43" s="368">
        <v>5000</v>
      </c>
      <c r="E43" s="691">
        <v>5172</v>
      </c>
    </row>
    <row r="44" spans="1:5" ht="15.75">
      <c r="A44" s="325"/>
      <c r="B44" s="583" t="s">
        <v>245</v>
      </c>
      <c r="C44" s="368">
        <v>9000</v>
      </c>
      <c r="D44" s="368">
        <v>4000</v>
      </c>
      <c r="E44" s="691">
        <v>5169</v>
      </c>
    </row>
    <row r="45" spans="1:5" ht="18.75">
      <c r="A45" s="328" t="s">
        <v>420</v>
      </c>
      <c r="B45" s="358"/>
      <c r="C45" s="351">
        <f>SUM(C39:C44)</f>
        <v>100000</v>
      </c>
      <c r="D45" s="351">
        <f>SUM(D39:D44)</f>
        <v>81000</v>
      </c>
      <c r="E45" s="695"/>
    </row>
    <row r="46" spans="1:5" ht="15">
      <c r="A46" s="332"/>
      <c r="B46" s="364"/>
      <c r="C46" s="367"/>
      <c r="D46" s="367"/>
      <c r="E46" s="695"/>
    </row>
    <row r="47" spans="1:5" ht="15.75">
      <c r="A47" s="354" t="s">
        <v>65</v>
      </c>
      <c r="B47" s="371" t="s">
        <v>201</v>
      </c>
      <c r="C47" s="359">
        <v>28000</v>
      </c>
      <c r="D47" s="359">
        <v>28000</v>
      </c>
      <c r="E47" s="767">
        <v>5139</v>
      </c>
    </row>
    <row r="48" spans="1:5" ht="15.75">
      <c r="A48" s="325"/>
      <c r="B48" s="575" t="s">
        <v>202</v>
      </c>
      <c r="C48" s="359">
        <v>142000</v>
      </c>
      <c r="D48" s="359">
        <v>170000</v>
      </c>
      <c r="E48" s="691">
        <v>5169</v>
      </c>
    </row>
    <row r="49" spans="1:5" ht="15.75">
      <c r="A49" s="325"/>
      <c r="B49" s="575" t="s">
        <v>203</v>
      </c>
      <c r="C49" s="359">
        <v>97000</v>
      </c>
      <c r="D49" s="359">
        <v>97000</v>
      </c>
      <c r="E49" s="691" t="s">
        <v>204</v>
      </c>
    </row>
    <row r="50" spans="1:5" ht="15.75">
      <c r="A50" s="325"/>
      <c r="B50" s="360" t="s">
        <v>223</v>
      </c>
      <c r="C50" s="359">
        <v>28000</v>
      </c>
      <c r="D50" s="359">
        <v>0</v>
      </c>
      <c r="E50" s="691">
        <v>5175</v>
      </c>
    </row>
    <row r="51" spans="1:5" ht="18.75">
      <c r="A51" s="328" t="s">
        <v>420</v>
      </c>
      <c r="B51" s="358"/>
      <c r="C51" s="351">
        <f>SUM(C47:C50)</f>
        <v>295000</v>
      </c>
      <c r="D51" s="351">
        <f>SUM(D47:D50)</f>
        <v>295000</v>
      </c>
      <c r="E51" s="695"/>
    </row>
    <row r="52" spans="1:5" ht="10.5" customHeight="1">
      <c r="A52" s="332"/>
      <c r="B52" s="364"/>
      <c r="C52" s="367"/>
      <c r="D52" s="367"/>
      <c r="E52" s="695"/>
    </row>
    <row r="53" spans="1:5" ht="15.75">
      <c r="A53" s="354" t="s">
        <v>597</v>
      </c>
      <c r="B53" s="583" t="s">
        <v>510</v>
      </c>
      <c r="C53" s="349">
        <v>35000</v>
      </c>
      <c r="D53" s="349">
        <v>35000</v>
      </c>
      <c r="E53" s="691">
        <v>5132</v>
      </c>
    </row>
    <row r="54" spans="1:5" ht="15.75">
      <c r="A54" s="354"/>
      <c r="B54" s="345" t="s">
        <v>511</v>
      </c>
      <c r="C54" s="349">
        <v>55000</v>
      </c>
      <c r="D54" s="349">
        <v>55000</v>
      </c>
      <c r="E54" s="691">
        <v>5139</v>
      </c>
    </row>
    <row r="55" spans="1:5" ht="15.75">
      <c r="A55" s="354"/>
      <c r="B55" s="345" t="s">
        <v>512</v>
      </c>
      <c r="C55" s="349">
        <v>45000</v>
      </c>
      <c r="D55" s="349">
        <v>45000</v>
      </c>
      <c r="E55" s="691">
        <v>5156</v>
      </c>
    </row>
    <row r="56" spans="1:5" ht="15.75">
      <c r="A56" s="354"/>
      <c r="B56" s="348" t="s">
        <v>515</v>
      </c>
      <c r="C56" s="349">
        <v>50000</v>
      </c>
      <c r="D56" s="349">
        <v>50000</v>
      </c>
      <c r="E56" s="691">
        <v>5169</v>
      </c>
    </row>
    <row r="57" spans="1:5" ht="15.75">
      <c r="A57" s="354"/>
      <c r="B57" s="583" t="s">
        <v>518</v>
      </c>
      <c r="C57" s="349">
        <v>40000</v>
      </c>
      <c r="D57" s="349">
        <v>40000</v>
      </c>
      <c r="E57" s="691">
        <v>5171</v>
      </c>
    </row>
    <row r="58" spans="1:5" ht="15.75">
      <c r="A58" s="354"/>
      <c r="B58" s="583" t="s">
        <v>513</v>
      </c>
      <c r="C58" s="349">
        <v>10000</v>
      </c>
      <c r="D58" s="349">
        <v>10000</v>
      </c>
      <c r="E58" s="690">
        <v>5162</v>
      </c>
    </row>
    <row r="59" spans="1:5" ht="15.75">
      <c r="A59" s="354"/>
      <c r="B59" s="345" t="s">
        <v>514</v>
      </c>
      <c r="C59" s="349">
        <v>10000</v>
      </c>
      <c r="D59" s="349">
        <v>10000</v>
      </c>
      <c r="E59" s="690">
        <v>5167</v>
      </c>
    </row>
    <row r="60" spans="1:5" ht="15.75">
      <c r="A60" s="354"/>
      <c r="B60" s="583" t="s">
        <v>516</v>
      </c>
      <c r="C60" s="349">
        <v>7000</v>
      </c>
      <c r="D60" s="349">
        <v>7000</v>
      </c>
      <c r="E60" s="690">
        <v>5175</v>
      </c>
    </row>
    <row r="61" spans="1:5" ht="15.75">
      <c r="A61" s="354"/>
      <c r="B61" s="583" t="s">
        <v>517</v>
      </c>
      <c r="C61" s="349">
        <v>58000</v>
      </c>
      <c r="D61" s="349">
        <v>58000</v>
      </c>
      <c r="E61" s="690">
        <v>5137</v>
      </c>
    </row>
    <row r="62" spans="1:5" ht="18.75">
      <c r="A62" s="328" t="s">
        <v>420</v>
      </c>
      <c r="B62" s="358"/>
      <c r="C62" s="351">
        <f>SUM(C53:C61)</f>
        <v>310000</v>
      </c>
      <c r="D62" s="351">
        <f>SUM(D53:D61)</f>
        <v>310000</v>
      </c>
      <c r="E62" s="695"/>
    </row>
    <row r="63" spans="1:5" ht="10.5" customHeight="1">
      <c r="A63" s="332"/>
      <c r="B63" s="364"/>
      <c r="C63" s="367"/>
      <c r="D63" s="367"/>
      <c r="E63" s="695"/>
    </row>
    <row r="64" spans="1:5" ht="15.75">
      <c r="A64" s="354" t="s">
        <v>598</v>
      </c>
      <c r="B64" s="371" t="s">
        <v>752</v>
      </c>
      <c r="C64" s="349">
        <v>560000</v>
      </c>
      <c r="D64" s="349">
        <v>530000</v>
      </c>
      <c r="E64" s="693" t="s">
        <v>753</v>
      </c>
    </row>
    <row r="65" spans="1:5" ht="15.75">
      <c r="A65" s="354"/>
      <c r="B65" s="583" t="s">
        <v>754</v>
      </c>
      <c r="C65" s="349">
        <v>25000</v>
      </c>
      <c r="D65" s="349">
        <v>25000</v>
      </c>
      <c r="E65" s="694">
        <v>5136</v>
      </c>
    </row>
    <row r="66" spans="1:5" ht="15.75">
      <c r="A66" s="354"/>
      <c r="B66" s="583" t="s">
        <v>755</v>
      </c>
      <c r="C66" s="349">
        <v>350000</v>
      </c>
      <c r="D66" s="349">
        <v>300000</v>
      </c>
      <c r="E66" s="694">
        <v>5139</v>
      </c>
    </row>
    <row r="67" spans="1:5" ht="15.75">
      <c r="A67" s="354"/>
      <c r="B67" s="583" t="s">
        <v>756</v>
      </c>
      <c r="C67" s="349">
        <v>55000</v>
      </c>
      <c r="D67" s="349">
        <v>55000</v>
      </c>
      <c r="E67" s="694">
        <v>5156</v>
      </c>
    </row>
    <row r="68" spans="1:5" ht="15.75">
      <c r="A68" s="354"/>
      <c r="B68" s="583" t="s">
        <v>757</v>
      </c>
      <c r="C68" s="349">
        <v>160000</v>
      </c>
      <c r="D68" s="349">
        <v>140000</v>
      </c>
      <c r="E68" s="694">
        <v>5162</v>
      </c>
    </row>
    <row r="69" spans="1:5" ht="15.75">
      <c r="A69" s="325"/>
      <c r="B69" s="583" t="s">
        <v>758</v>
      </c>
      <c r="C69" s="349">
        <v>70000</v>
      </c>
      <c r="D69" s="349">
        <v>70000</v>
      </c>
      <c r="E69" s="694">
        <v>5167</v>
      </c>
    </row>
    <row r="70" spans="1:5" ht="15.75">
      <c r="A70" s="325"/>
      <c r="B70" s="348" t="s">
        <v>759</v>
      </c>
      <c r="C70" s="349">
        <v>339000</v>
      </c>
      <c r="D70" s="349">
        <v>339000</v>
      </c>
      <c r="E70" s="694">
        <v>5168</v>
      </c>
    </row>
    <row r="71" spans="1:5" ht="15.75">
      <c r="A71" s="325"/>
      <c r="B71" s="348" t="s">
        <v>764</v>
      </c>
      <c r="C71" s="349">
        <v>630000</v>
      </c>
      <c r="D71" s="349">
        <v>630000</v>
      </c>
      <c r="E71" s="694">
        <v>5169</v>
      </c>
    </row>
    <row r="72" spans="1:5" ht="15.75">
      <c r="A72" s="325"/>
      <c r="B72" s="583" t="s">
        <v>765</v>
      </c>
      <c r="C72" s="349">
        <v>70000</v>
      </c>
      <c r="D72" s="349">
        <v>70000</v>
      </c>
      <c r="E72" s="694">
        <v>5173</v>
      </c>
    </row>
    <row r="73" spans="1:5" ht="15.75">
      <c r="A73" s="325"/>
      <c r="B73" s="345" t="s">
        <v>751</v>
      </c>
      <c r="C73" s="349">
        <v>80000</v>
      </c>
      <c r="D73" s="349">
        <v>80000</v>
      </c>
      <c r="E73" s="694">
        <v>5175</v>
      </c>
    </row>
    <row r="74" spans="1:5" ht="15.75">
      <c r="A74" s="325"/>
      <c r="B74" s="583" t="s">
        <v>766</v>
      </c>
      <c r="C74" s="349">
        <v>40000</v>
      </c>
      <c r="D74" s="349">
        <v>40000</v>
      </c>
      <c r="E74" s="694">
        <v>5172</v>
      </c>
    </row>
    <row r="75" spans="1:5" ht="15.75">
      <c r="A75" s="325"/>
      <c r="B75" s="348" t="s">
        <v>767</v>
      </c>
      <c r="C75" s="349">
        <v>30000</v>
      </c>
      <c r="D75" s="349">
        <v>30000</v>
      </c>
      <c r="E75" s="694">
        <v>5361</v>
      </c>
    </row>
    <row r="76" spans="1:5" ht="18.75">
      <c r="A76" s="328" t="s">
        <v>420</v>
      </c>
      <c r="B76" s="358"/>
      <c r="C76" s="351">
        <f>SUM(C64:C75)</f>
        <v>2409000</v>
      </c>
      <c r="D76" s="351">
        <f>SUM(D64:D75)</f>
        <v>2309000</v>
      </c>
      <c r="E76" s="695"/>
    </row>
    <row r="77" spans="1:5" ht="10.5" customHeight="1">
      <c r="A77" s="332"/>
      <c r="B77" s="364"/>
      <c r="C77" s="372"/>
      <c r="D77" s="367"/>
      <c r="E77" s="695"/>
    </row>
    <row r="78" spans="1:6" ht="15.75">
      <c r="A78" s="373" t="s">
        <v>270</v>
      </c>
      <c r="B78" s="583" t="s">
        <v>272</v>
      </c>
      <c r="C78" s="374">
        <v>560000</v>
      </c>
      <c r="D78" s="374">
        <v>560000</v>
      </c>
      <c r="E78" s="768">
        <v>5163</v>
      </c>
      <c r="F78" s="375"/>
    </row>
    <row r="79" spans="1:5" ht="15.75">
      <c r="A79" s="325" t="s">
        <v>271</v>
      </c>
      <c r="B79" s="583" t="s">
        <v>348</v>
      </c>
      <c r="C79" s="359">
        <v>40000</v>
      </c>
      <c r="D79" s="359">
        <v>40000</v>
      </c>
      <c r="E79" s="691">
        <v>5169</v>
      </c>
    </row>
    <row r="80" spans="1:5" ht="15.75">
      <c r="A80" s="325"/>
      <c r="B80" s="590" t="s">
        <v>349</v>
      </c>
      <c r="C80" s="359">
        <v>100000</v>
      </c>
      <c r="D80" s="359">
        <v>100000</v>
      </c>
      <c r="E80" s="691">
        <v>5494</v>
      </c>
    </row>
    <row r="81" spans="1:5" ht="18.75">
      <c r="A81" s="328" t="s">
        <v>420</v>
      </c>
      <c r="B81" s="358"/>
      <c r="C81" s="351">
        <f>SUM(C78:C80)</f>
        <v>700000</v>
      </c>
      <c r="D81" s="351">
        <f>SUM(D78:D80)</f>
        <v>700000</v>
      </c>
      <c r="E81" s="695"/>
    </row>
    <row r="82" spans="1:5" ht="9.75" customHeight="1">
      <c r="A82" s="332"/>
      <c r="B82" s="364"/>
      <c r="C82" s="367"/>
      <c r="D82" s="367"/>
      <c r="E82" s="695"/>
    </row>
    <row r="83" spans="1:5" ht="15.75">
      <c r="A83" s="354" t="s">
        <v>281</v>
      </c>
      <c r="B83" s="583" t="s">
        <v>284</v>
      </c>
      <c r="C83" s="376">
        <v>35000</v>
      </c>
      <c r="D83" s="365">
        <v>35000</v>
      </c>
      <c r="E83" s="691">
        <v>5139</v>
      </c>
    </row>
    <row r="84" spans="1:5" ht="15.75">
      <c r="A84" s="354"/>
      <c r="B84" s="583" t="s">
        <v>285</v>
      </c>
      <c r="C84" s="376">
        <v>30000</v>
      </c>
      <c r="D84" s="365">
        <v>30000</v>
      </c>
      <c r="E84" s="691">
        <v>5136</v>
      </c>
    </row>
    <row r="85" spans="1:5" ht="15.75">
      <c r="A85" s="354"/>
      <c r="B85" s="348" t="s">
        <v>286</v>
      </c>
      <c r="C85" s="376">
        <v>150000</v>
      </c>
      <c r="D85" s="365">
        <v>150000</v>
      </c>
      <c r="E85" s="691">
        <v>5169</v>
      </c>
    </row>
    <row r="86" spans="1:5" ht="15.75">
      <c r="A86" s="354"/>
      <c r="B86" s="584" t="s">
        <v>346</v>
      </c>
      <c r="C86" s="376">
        <v>800000</v>
      </c>
      <c r="D86" s="365">
        <v>800000</v>
      </c>
      <c r="E86" s="691">
        <v>5229</v>
      </c>
    </row>
    <row r="87" spans="1:5" ht="18.75">
      <c r="A87" s="328" t="s">
        <v>420</v>
      </c>
      <c r="B87" s="378"/>
      <c r="C87" s="351">
        <f>SUM(C83:C86)</f>
        <v>1015000</v>
      </c>
      <c r="D87" s="351">
        <f>SUM(D83:D86)</f>
        <v>1015000</v>
      </c>
      <c r="E87" s="695"/>
    </row>
    <row r="88" spans="1:5" ht="12.75">
      <c r="A88" s="332"/>
      <c r="B88" s="379"/>
      <c r="C88" s="367"/>
      <c r="D88" s="367"/>
      <c r="E88" s="695"/>
    </row>
    <row r="89" spans="1:5" ht="15.75">
      <c r="A89" s="354" t="s">
        <v>616</v>
      </c>
      <c r="B89" s="583" t="s">
        <v>318</v>
      </c>
      <c r="C89" s="363">
        <v>25000</v>
      </c>
      <c r="D89" s="363">
        <v>25000</v>
      </c>
      <c r="E89" s="691">
        <v>5139</v>
      </c>
    </row>
    <row r="90" spans="1:5" ht="15.75">
      <c r="A90" s="354"/>
      <c r="B90" s="583" t="s">
        <v>356</v>
      </c>
      <c r="C90" s="363">
        <v>40000</v>
      </c>
      <c r="D90" s="363">
        <v>40000</v>
      </c>
      <c r="E90" s="691">
        <v>5171</v>
      </c>
    </row>
    <row r="91" spans="1:5" ht="15.75">
      <c r="A91" s="325"/>
      <c r="B91" s="583" t="s">
        <v>319</v>
      </c>
      <c r="C91" s="363">
        <v>45000</v>
      </c>
      <c r="D91" s="363">
        <v>45000</v>
      </c>
      <c r="E91" s="691">
        <v>5169</v>
      </c>
    </row>
    <row r="92" spans="1:5" ht="15.75">
      <c r="A92" s="325"/>
      <c r="B92" s="687" t="s">
        <v>290</v>
      </c>
      <c r="C92" s="363">
        <v>100000</v>
      </c>
      <c r="D92" s="363">
        <v>100000</v>
      </c>
      <c r="E92" s="691" t="s">
        <v>240</v>
      </c>
    </row>
    <row r="93" spans="1:5" ht="15.75">
      <c r="A93" s="325"/>
      <c r="B93" s="688" t="s">
        <v>291</v>
      </c>
      <c r="C93" s="363">
        <v>310000</v>
      </c>
      <c r="D93" s="363">
        <v>310000</v>
      </c>
      <c r="E93" s="691" t="s">
        <v>240</v>
      </c>
    </row>
    <row r="94" spans="1:5" ht="18.75">
      <c r="A94" s="328" t="s">
        <v>420</v>
      </c>
      <c r="B94" s="378"/>
      <c r="C94" s="351">
        <f>SUM(C89:C93)</f>
        <v>520000</v>
      </c>
      <c r="D94" s="351">
        <f>SUM(D89:D93)</f>
        <v>520000</v>
      </c>
      <c r="E94" s="695"/>
    </row>
    <row r="95" spans="1:5" ht="12.75">
      <c r="A95" s="332"/>
      <c r="B95" s="379"/>
      <c r="C95" s="367"/>
      <c r="D95" s="367"/>
      <c r="E95" s="695"/>
    </row>
    <row r="96" spans="1:5" ht="15.75">
      <c r="A96" s="354" t="s">
        <v>617</v>
      </c>
      <c r="B96" s="583" t="s">
        <v>318</v>
      </c>
      <c r="C96" s="363">
        <v>25000</v>
      </c>
      <c r="D96" s="363">
        <v>25000</v>
      </c>
      <c r="E96" s="691">
        <v>5139</v>
      </c>
    </row>
    <row r="97" spans="1:5" ht="15.75">
      <c r="A97" s="325"/>
      <c r="B97" s="583" t="s">
        <v>333</v>
      </c>
      <c r="C97" s="363">
        <v>25000</v>
      </c>
      <c r="D97" s="363">
        <v>25000</v>
      </c>
      <c r="E97" s="691">
        <v>5169</v>
      </c>
    </row>
    <row r="98" spans="1:5" ht="15.75">
      <c r="A98" s="325"/>
      <c r="B98" s="586" t="s">
        <v>357</v>
      </c>
      <c r="C98" s="363">
        <v>45000</v>
      </c>
      <c r="D98" s="363">
        <v>20000</v>
      </c>
      <c r="E98" s="691">
        <v>5171</v>
      </c>
    </row>
    <row r="99" spans="1:5" ht="18.75">
      <c r="A99" s="328" t="s">
        <v>420</v>
      </c>
      <c r="B99" s="378"/>
      <c r="C99" s="351">
        <f>SUM(C96:C98)</f>
        <v>95000</v>
      </c>
      <c r="D99" s="351">
        <f>SUM(D96:D98)</f>
        <v>70000</v>
      </c>
      <c r="E99" s="695"/>
    </row>
    <row r="100" spans="1:5" ht="12.75">
      <c r="A100" s="332"/>
      <c r="B100" s="379"/>
      <c r="C100" s="367"/>
      <c r="D100" s="367"/>
      <c r="E100" s="695"/>
    </row>
    <row r="101" spans="1:5" ht="14.25">
      <c r="A101" s="380" t="s">
        <v>618</v>
      </c>
      <c r="B101" s="345" t="s">
        <v>320</v>
      </c>
      <c r="C101" s="363">
        <v>5000</v>
      </c>
      <c r="D101" s="363">
        <v>5000</v>
      </c>
      <c r="E101" s="691">
        <v>5139</v>
      </c>
    </row>
    <row r="102" spans="1:5" ht="15.75">
      <c r="A102" s="325"/>
      <c r="B102" s="583" t="s">
        <v>334</v>
      </c>
      <c r="C102" s="363">
        <v>10000</v>
      </c>
      <c r="D102" s="363">
        <v>10000</v>
      </c>
      <c r="E102" s="691">
        <v>5169</v>
      </c>
    </row>
    <row r="103" spans="1:5" ht="15.75">
      <c r="A103" s="325"/>
      <c r="B103" s="583" t="s">
        <v>292</v>
      </c>
      <c r="C103" s="363">
        <v>35000</v>
      </c>
      <c r="D103" s="363">
        <v>35000</v>
      </c>
      <c r="E103" s="691">
        <v>5171</v>
      </c>
    </row>
    <row r="104" spans="1:5" ht="18.75">
      <c r="A104" s="328" t="s">
        <v>420</v>
      </c>
      <c r="B104" s="378"/>
      <c r="C104" s="351">
        <f>SUM(C101:C103)</f>
        <v>50000</v>
      </c>
      <c r="D104" s="351">
        <f>SUM(D101:D103)</f>
        <v>50000</v>
      </c>
      <c r="E104" s="695"/>
    </row>
    <row r="105" spans="1:5" ht="12.75">
      <c r="A105" s="332"/>
      <c r="B105" s="379"/>
      <c r="C105" s="367"/>
      <c r="D105" s="367"/>
      <c r="E105" s="695"/>
    </row>
    <row r="106" spans="1:5" ht="15.75">
      <c r="A106" s="354" t="s">
        <v>619</v>
      </c>
      <c r="B106" s="381" t="s">
        <v>352</v>
      </c>
      <c r="C106" s="363">
        <v>200000</v>
      </c>
      <c r="D106" s="363">
        <v>200000</v>
      </c>
      <c r="E106" s="691" t="s">
        <v>240</v>
      </c>
    </row>
    <row r="107" spans="1:5" ht="15.75">
      <c r="A107" s="354"/>
      <c r="B107" s="345" t="s">
        <v>350</v>
      </c>
      <c r="C107" s="363">
        <v>10000</v>
      </c>
      <c r="D107" s="363">
        <v>10000</v>
      </c>
      <c r="E107" s="691">
        <v>5139</v>
      </c>
    </row>
    <row r="108" spans="1:5" ht="15.75">
      <c r="A108" s="354"/>
      <c r="B108" s="345" t="s">
        <v>351</v>
      </c>
      <c r="C108" s="363">
        <v>150000</v>
      </c>
      <c r="D108" s="363">
        <v>138000</v>
      </c>
      <c r="E108" s="691">
        <v>5169</v>
      </c>
    </row>
    <row r="109" spans="1:5" ht="15.75">
      <c r="A109" s="354"/>
      <c r="B109" s="583" t="s">
        <v>269</v>
      </c>
      <c r="C109" s="363">
        <v>15000</v>
      </c>
      <c r="D109" s="363">
        <v>27000</v>
      </c>
      <c r="E109" s="690">
        <v>5172</v>
      </c>
    </row>
    <row r="110" spans="1:5" ht="18.75">
      <c r="A110" s="328" t="s">
        <v>420</v>
      </c>
      <c r="B110" s="378"/>
      <c r="C110" s="351">
        <f>SUM(C106:C109)</f>
        <v>375000</v>
      </c>
      <c r="D110" s="351">
        <f>SUM(D106:D109)</f>
        <v>375000</v>
      </c>
      <c r="E110" s="695"/>
    </row>
    <row r="111" spans="1:5" ht="12.75">
      <c r="A111" s="332"/>
      <c r="B111" s="379"/>
      <c r="C111" s="367"/>
      <c r="D111" s="367"/>
      <c r="E111" s="695"/>
    </row>
    <row r="112" spans="1:5" ht="14.25">
      <c r="A112" s="380" t="s">
        <v>620</v>
      </c>
      <c r="B112" s="583" t="s">
        <v>287</v>
      </c>
      <c r="C112" s="363">
        <v>100000</v>
      </c>
      <c r="D112" s="363">
        <v>100000</v>
      </c>
      <c r="E112" s="691">
        <v>5166</v>
      </c>
    </row>
    <row r="113" spans="1:5" ht="14.25">
      <c r="A113" s="686"/>
      <c r="B113" s="583" t="s">
        <v>288</v>
      </c>
      <c r="C113" s="363">
        <v>10000</v>
      </c>
      <c r="D113" s="363">
        <v>10000</v>
      </c>
      <c r="E113" s="691">
        <v>5169</v>
      </c>
    </row>
    <row r="114" spans="1:5" ht="15.75">
      <c r="A114" s="325"/>
      <c r="B114" s="348" t="s">
        <v>289</v>
      </c>
      <c r="C114" s="363">
        <v>90000</v>
      </c>
      <c r="D114" s="363">
        <v>90000</v>
      </c>
      <c r="E114" s="691">
        <v>5362</v>
      </c>
    </row>
    <row r="115" spans="1:5" ht="18.75">
      <c r="A115" s="328" t="s">
        <v>420</v>
      </c>
      <c r="B115" s="378"/>
      <c r="C115" s="351">
        <f>SUM(C112:C114)</f>
        <v>200000</v>
      </c>
      <c r="D115" s="351">
        <f>SUM(D112:D114)</f>
        <v>200000</v>
      </c>
      <c r="E115" s="695"/>
    </row>
    <row r="116" spans="1:5" ht="12.75">
      <c r="A116" s="332"/>
      <c r="B116" s="379"/>
      <c r="C116" s="367"/>
      <c r="D116" s="367"/>
      <c r="E116" s="695"/>
    </row>
    <row r="117" spans="1:5" ht="15.75">
      <c r="A117" s="354" t="s">
        <v>621</v>
      </c>
      <c r="B117" s="345" t="s">
        <v>265</v>
      </c>
      <c r="C117" s="363">
        <v>3000</v>
      </c>
      <c r="D117" s="363">
        <v>3000</v>
      </c>
      <c r="E117" s="691">
        <v>5161</v>
      </c>
    </row>
    <row r="118" spans="1:5" ht="15.75">
      <c r="A118" s="354"/>
      <c r="B118" s="583" t="s">
        <v>295</v>
      </c>
      <c r="C118" s="363">
        <v>16000</v>
      </c>
      <c r="D118" s="363">
        <v>16000</v>
      </c>
      <c r="E118" s="691">
        <v>5139</v>
      </c>
    </row>
    <row r="119" spans="1:5" ht="15.75">
      <c r="A119" s="354"/>
      <c r="B119" s="345" t="s">
        <v>266</v>
      </c>
      <c r="C119" s="363">
        <v>10000</v>
      </c>
      <c r="D119" s="363">
        <v>10000</v>
      </c>
      <c r="E119" s="691">
        <v>5162</v>
      </c>
    </row>
    <row r="120" spans="1:5" ht="15.75">
      <c r="A120" s="354"/>
      <c r="B120" s="576" t="s">
        <v>268</v>
      </c>
      <c r="C120" s="363">
        <v>38000</v>
      </c>
      <c r="D120" s="363">
        <v>38000</v>
      </c>
      <c r="E120" s="691">
        <v>5169</v>
      </c>
    </row>
    <row r="121" spans="1:5" ht="15.75">
      <c r="A121" s="325"/>
      <c r="B121" s="586" t="s">
        <v>267</v>
      </c>
      <c r="C121" s="363">
        <v>1000</v>
      </c>
      <c r="D121" s="363">
        <v>1000</v>
      </c>
      <c r="E121" s="691">
        <v>5175</v>
      </c>
    </row>
    <row r="122" spans="1:5" ht="15.75">
      <c r="A122" s="325"/>
      <c r="B122" s="584" t="s">
        <v>363</v>
      </c>
      <c r="C122" s="363">
        <v>40000</v>
      </c>
      <c r="D122" s="363">
        <v>0</v>
      </c>
      <c r="E122" s="691">
        <v>5171</v>
      </c>
    </row>
    <row r="123" spans="1:5" ht="18.75">
      <c r="A123" s="328" t="s">
        <v>420</v>
      </c>
      <c r="B123" s="378"/>
      <c r="C123" s="351">
        <f>SUM(C117:C122)</f>
        <v>108000</v>
      </c>
      <c r="D123" s="351">
        <f>SUM(D117:D122)</f>
        <v>68000</v>
      </c>
      <c r="E123" s="695"/>
    </row>
    <row r="124" spans="1:5" ht="12.75">
      <c r="A124" s="332"/>
      <c r="B124" s="379"/>
      <c r="C124" s="367"/>
      <c r="D124" s="367"/>
      <c r="E124" s="695"/>
    </row>
    <row r="125" spans="1:5" ht="15.75">
      <c r="A125" s="354" t="s">
        <v>258</v>
      </c>
      <c r="B125" s="583" t="s">
        <v>338</v>
      </c>
      <c r="C125" s="363">
        <v>2000</v>
      </c>
      <c r="D125" s="363">
        <v>2000</v>
      </c>
      <c r="E125" s="691">
        <v>5136</v>
      </c>
    </row>
    <row r="126" spans="1:5" ht="15.75">
      <c r="A126" s="354"/>
      <c r="B126" s="345" t="s">
        <v>339</v>
      </c>
      <c r="C126" s="363">
        <v>4000</v>
      </c>
      <c r="D126" s="363">
        <v>4000</v>
      </c>
      <c r="E126" s="691">
        <v>5161</v>
      </c>
    </row>
    <row r="127" spans="1:5" ht="15.75">
      <c r="A127" s="354"/>
      <c r="B127" s="583" t="s">
        <v>340</v>
      </c>
      <c r="C127" s="363">
        <v>17000</v>
      </c>
      <c r="D127" s="363">
        <v>17000</v>
      </c>
      <c r="E127" s="691">
        <v>5162</v>
      </c>
    </row>
    <row r="128" spans="1:5" ht="15.75">
      <c r="A128" s="354"/>
      <c r="B128" s="583" t="s">
        <v>341</v>
      </c>
      <c r="C128" s="363">
        <v>6000</v>
      </c>
      <c r="D128" s="363">
        <v>6000</v>
      </c>
      <c r="E128" s="691">
        <v>5163</v>
      </c>
    </row>
    <row r="129" spans="1:5" ht="15.75">
      <c r="A129" s="354"/>
      <c r="B129" s="583" t="s">
        <v>343</v>
      </c>
      <c r="C129" s="363">
        <v>12000</v>
      </c>
      <c r="D129" s="363">
        <v>12000</v>
      </c>
      <c r="E129" s="691">
        <v>5168</v>
      </c>
    </row>
    <row r="130" spans="1:5" ht="15.75">
      <c r="A130" s="354"/>
      <c r="B130" s="345" t="s">
        <v>342</v>
      </c>
      <c r="C130" s="363">
        <v>5000</v>
      </c>
      <c r="D130" s="363">
        <v>5000</v>
      </c>
      <c r="E130" s="690">
        <v>5167</v>
      </c>
    </row>
    <row r="131" spans="1:5" ht="15.75">
      <c r="A131" s="354"/>
      <c r="B131" s="583" t="s">
        <v>344</v>
      </c>
      <c r="C131" s="363">
        <v>252000</v>
      </c>
      <c r="D131" s="363">
        <v>252000</v>
      </c>
      <c r="E131" s="691">
        <v>5169</v>
      </c>
    </row>
    <row r="132" spans="1:5" ht="15.75">
      <c r="A132" s="354"/>
      <c r="B132" s="345" t="s">
        <v>293</v>
      </c>
      <c r="C132" s="363">
        <v>1000</v>
      </c>
      <c r="D132" s="363">
        <v>1000</v>
      </c>
      <c r="E132" s="691">
        <v>5173</v>
      </c>
    </row>
    <row r="133" spans="1:5" ht="15.75">
      <c r="A133" s="325"/>
      <c r="B133" s="583" t="s">
        <v>294</v>
      </c>
      <c r="C133" s="363">
        <v>370000</v>
      </c>
      <c r="D133" s="363">
        <v>370000</v>
      </c>
      <c r="E133" s="691">
        <v>5171</v>
      </c>
    </row>
    <row r="134" spans="1:5" ht="15.75">
      <c r="A134" s="325"/>
      <c r="B134" s="591" t="s">
        <v>360</v>
      </c>
      <c r="C134" s="363">
        <v>1365000</v>
      </c>
      <c r="D134" s="363">
        <v>1365000</v>
      </c>
      <c r="E134" s="691" t="s">
        <v>240</v>
      </c>
    </row>
    <row r="135" spans="1:5" ht="18.75">
      <c r="A135" s="328" t="s">
        <v>420</v>
      </c>
      <c r="B135" s="378"/>
      <c r="C135" s="351">
        <f>SUM(C125:C134)</f>
        <v>2034000</v>
      </c>
      <c r="D135" s="351">
        <f>SUM(D125:D134)</f>
        <v>2034000</v>
      </c>
      <c r="E135" s="695"/>
    </row>
    <row r="136" spans="1:6" ht="12.75" customHeight="1">
      <c r="A136" s="382"/>
      <c r="B136" s="383"/>
      <c r="C136" s="384"/>
      <c r="D136" s="384"/>
      <c r="E136" s="769"/>
      <c r="F136" s="164"/>
    </row>
    <row r="137" spans="1:5" ht="15.75">
      <c r="A137" s="354" t="s">
        <v>622</v>
      </c>
      <c r="B137" s="583" t="s">
        <v>318</v>
      </c>
      <c r="C137" s="363">
        <v>25000</v>
      </c>
      <c r="D137" s="363">
        <v>25000</v>
      </c>
      <c r="E137" s="691">
        <v>5139</v>
      </c>
    </row>
    <row r="138" spans="1:5" ht="15.75">
      <c r="A138" s="325"/>
      <c r="B138" s="583" t="s">
        <v>335</v>
      </c>
      <c r="C138" s="363">
        <v>25000</v>
      </c>
      <c r="D138" s="363">
        <v>25000</v>
      </c>
      <c r="E138" s="691">
        <v>5169</v>
      </c>
    </row>
    <row r="139" spans="1:5" ht="15.75">
      <c r="A139" s="325"/>
      <c r="B139" s="584" t="s">
        <v>361</v>
      </c>
      <c r="C139" s="363">
        <v>150000</v>
      </c>
      <c r="D139" s="363">
        <v>150000</v>
      </c>
      <c r="E139" s="691">
        <v>5171</v>
      </c>
    </row>
    <row r="140" spans="1:5" ht="18.75">
      <c r="A140" s="328" t="s">
        <v>420</v>
      </c>
      <c r="B140" s="378"/>
      <c r="C140" s="351">
        <f>SUM(C137:C139)</f>
        <v>200000</v>
      </c>
      <c r="D140" s="351">
        <f>SUM(D137:D139)</f>
        <v>200000</v>
      </c>
      <c r="E140" s="695"/>
    </row>
    <row r="141" spans="1:5" ht="14.25" customHeight="1">
      <c r="A141" s="385"/>
      <c r="B141" s="386"/>
      <c r="C141" s="387"/>
      <c r="D141" s="387"/>
      <c r="E141" s="769"/>
    </row>
    <row r="142" spans="1:5" ht="15.75">
      <c r="A142" s="354" t="s">
        <v>623</v>
      </c>
      <c r="B142" s="583" t="s">
        <v>336</v>
      </c>
      <c r="C142" s="363">
        <v>20000</v>
      </c>
      <c r="D142" s="363">
        <v>20000</v>
      </c>
      <c r="E142" s="691">
        <v>5139</v>
      </c>
    </row>
    <row r="143" spans="1:5" ht="15.75">
      <c r="A143" s="325"/>
      <c r="B143" s="583" t="s">
        <v>337</v>
      </c>
      <c r="C143" s="363">
        <v>12000</v>
      </c>
      <c r="D143" s="363">
        <v>12000</v>
      </c>
      <c r="E143" s="691">
        <v>5169</v>
      </c>
    </row>
    <row r="144" spans="1:5" ht="15.75">
      <c r="A144" s="325"/>
      <c r="B144" s="584" t="s">
        <v>362</v>
      </c>
      <c r="C144" s="363">
        <v>20000</v>
      </c>
      <c r="D144" s="363">
        <v>20000</v>
      </c>
      <c r="E144" s="691">
        <v>5171</v>
      </c>
    </row>
    <row r="145" spans="1:5" ht="18.75">
      <c r="A145" s="328" t="s">
        <v>420</v>
      </c>
      <c r="B145" s="378"/>
      <c r="C145" s="351">
        <f>SUM(C142:C144)</f>
        <v>52000</v>
      </c>
      <c r="D145" s="351">
        <f>SUM(D142:D144)</f>
        <v>52000</v>
      </c>
      <c r="E145" s="695"/>
    </row>
    <row r="146" spans="1:5" ht="12" customHeight="1">
      <c r="A146" s="385"/>
      <c r="B146" s="386"/>
      <c r="C146" s="387"/>
      <c r="D146" s="387"/>
      <c r="E146" s="769"/>
    </row>
    <row r="147" spans="1:5" ht="15.75">
      <c r="A147" s="385" t="s">
        <v>624</v>
      </c>
      <c r="B147" s="345" t="s">
        <v>526</v>
      </c>
      <c r="C147" s="388">
        <v>35000</v>
      </c>
      <c r="D147" s="388">
        <v>35000</v>
      </c>
      <c r="E147" s="691">
        <v>5132</v>
      </c>
    </row>
    <row r="148" spans="1:5" ht="15.75">
      <c r="A148" s="385"/>
      <c r="B148" s="583" t="s">
        <v>527</v>
      </c>
      <c r="C148" s="388">
        <v>20000</v>
      </c>
      <c r="D148" s="388">
        <v>20000</v>
      </c>
      <c r="E148" s="690">
        <v>5137</v>
      </c>
    </row>
    <row r="149" spans="1:5" ht="15.75">
      <c r="A149" s="385"/>
      <c r="B149" s="583" t="s">
        <v>536</v>
      </c>
      <c r="C149" s="389">
        <v>100000</v>
      </c>
      <c r="D149" s="389">
        <v>100000</v>
      </c>
      <c r="E149" s="690" t="s">
        <v>240</v>
      </c>
    </row>
    <row r="150" spans="1:5" ht="15.75">
      <c r="A150" s="354"/>
      <c r="B150" s="591" t="s">
        <v>537</v>
      </c>
      <c r="C150" s="389">
        <v>530000</v>
      </c>
      <c r="D150" s="389">
        <v>530000</v>
      </c>
      <c r="E150" s="690">
        <v>5139</v>
      </c>
    </row>
    <row r="151" spans="1:5" ht="15.75">
      <c r="A151" s="354"/>
      <c r="B151" s="345" t="s">
        <v>528</v>
      </c>
      <c r="C151" s="389">
        <v>290000</v>
      </c>
      <c r="D151" s="389">
        <v>290000</v>
      </c>
      <c r="E151" s="690">
        <v>5156</v>
      </c>
    </row>
    <row r="152" spans="1:5" ht="15.75">
      <c r="A152" s="354"/>
      <c r="B152" s="583" t="s">
        <v>529</v>
      </c>
      <c r="C152" s="389">
        <v>45000</v>
      </c>
      <c r="D152" s="389">
        <v>45000</v>
      </c>
      <c r="E152" s="690">
        <v>5162</v>
      </c>
    </row>
    <row r="153" spans="1:5" ht="15.75">
      <c r="A153" s="354"/>
      <c r="B153" s="591" t="s">
        <v>530</v>
      </c>
      <c r="C153" s="389">
        <v>35000</v>
      </c>
      <c r="D153" s="389">
        <v>35000</v>
      </c>
      <c r="E153" s="690">
        <v>5167</v>
      </c>
    </row>
    <row r="154" spans="1:5" ht="15.75">
      <c r="A154" s="354"/>
      <c r="B154" s="345" t="s">
        <v>532</v>
      </c>
      <c r="C154" s="389">
        <v>10000</v>
      </c>
      <c r="D154" s="389">
        <v>10000</v>
      </c>
      <c r="E154" s="690">
        <v>5171</v>
      </c>
    </row>
    <row r="155" spans="1:5" ht="15.75">
      <c r="A155" s="354"/>
      <c r="B155" s="345" t="s">
        <v>531</v>
      </c>
      <c r="C155" s="389">
        <v>250000</v>
      </c>
      <c r="D155" s="389">
        <v>250000</v>
      </c>
      <c r="E155" s="690">
        <v>5169</v>
      </c>
    </row>
    <row r="156" spans="1:5" ht="15.75">
      <c r="A156" s="354"/>
      <c r="B156" s="591" t="s">
        <v>534</v>
      </c>
      <c r="C156" s="388">
        <v>1650000</v>
      </c>
      <c r="D156" s="388">
        <v>1650000</v>
      </c>
      <c r="E156" s="690" t="s">
        <v>240</v>
      </c>
    </row>
    <row r="157" spans="1:5" ht="15.75">
      <c r="A157" s="354"/>
      <c r="B157" s="345" t="s">
        <v>533</v>
      </c>
      <c r="C157" s="389">
        <v>5000</v>
      </c>
      <c r="D157" s="389">
        <v>5000</v>
      </c>
      <c r="E157" s="691">
        <v>5173</v>
      </c>
    </row>
    <row r="158" spans="1:5" ht="15.75">
      <c r="A158" s="325"/>
      <c r="B158" s="586" t="s">
        <v>313</v>
      </c>
      <c r="C158" s="389">
        <v>3000</v>
      </c>
      <c r="D158" s="389">
        <v>3000</v>
      </c>
      <c r="E158" s="691">
        <v>5139</v>
      </c>
    </row>
    <row r="159" spans="1:5" ht="18.75">
      <c r="A159" s="328" t="s">
        <v>420</v>
      </c>
      <c r="B159" s="378"/>
      <c r="C159" s="351">
        <f>SUM(C147:C158)</f>
        <v>2973000</v>
      </c>
      <c r="D159" s="351">
        <f>SUM(D147:D158)</f>
        <v>2973000</v>
      </c>
      <c r="E159" s="695"/>
    </row>
    <row r="160" spans="1:5" ht="13.5" customHeight="1">
      <c r="A160" s="382"/>
      <c r="B160" s="383"/>
      <c r="C160" s="384"/>
      <c r="D160" s="384"/>
      <c r="E160" s="769"/>
    </row>
    <row r="161" spans="1:5" ht="15.75">
      <c r="A161" s="354" t="s">
        <v>626</v>
      </c>
      <c r="B161" s="390" t="s">
        <v>312</v>
      </c>
      <c r="C161" s="389">
        <v>22000</v>
      </c>
      <c r="D161" s="389">
        <v>22000</v>
      </c>
      <c r="E161" s="691">
        <v>5139</v>
      </c>
    </row>
    <row r="162" spans="1:5" ht="15.75">
      <c r="A162" s="354" t="s">
        <v>627</v>
      </c>
      <c r="B162" s="381" t="s">
        <v>310</v>
      </c>
      <c r="C162" s="363">
        <v>80000</v>
      </c>
      <c r="D162" s="363">
        <v>80000</v>
      </c>
      <c r="E162" s="691">
        <v>5156</v>
      </c>
    </row>
    <row r="163" spans="1:5" ht="15.75">
      <c r="A163" s="354"/>
      <c r="B163" s="583" t="s">
        <v>535</v>
      </c>
      <c r="C163" s="363">
        <v>50000</v>
      </c>
      <c r="D163" s="363">
        <v>50000</v>
      </c>
      <c r="E163" s="691" t="s">
        <v>240</v>
      </c>
    </row>
    <row r="164" spans="1:5" ht="15.75">
      <c r="A164" s="354"/>
      <c r="B164" s="391" t="s">
        <v>311</v>
      </c>
      <c r="C164" s="363">
        <v>3260000</v>
      </c>
      <c r="D164" s="363">
        <v>3210000</v>
      </c>
      <c r="E164" s="691">
        <v>5169</v>
      </c>
    </row>
    <row r="165" spans="1:5" ht="18.75">
      <c r="A165" s="328" t="s">
        <v>420</v>
      </c>
      <c r="B165" s="378"/>
      <c r="C165" s="351">
        <f>SUM(C161:C164)</f>
        <v>3412000</v>
      </c>
      <c r="D165" s="351">
        <f>SUM(D161:D164)</f>
        <v>3362000</v>
      </c>
      <c r="E165" s="695"/>
    </row>
    <row r="166" spans="1:5" ht="12.75" customHeight="1">
      <c r="A166" s="354"/>
      <c r="B166" s="390"/>
      <c r="C166" s="389"/>
      <c r="D166" s="389"/>
      <c r="E166" s="691"/>
    </row>
    <row r="167" spans="1:5" ht="15.75">
      <c r="A167" s="354" t="s">
        <v>628</v>
      </c>
      <c r="B167" s="390" t="s">
        <v>545</v>
      </c>
      <c r="C167" s="389">
        <v>5000</v>
      </c>
      <c r="D167" s="389">
        <v>5000</v>
      </c>
      <c r="E167" s="691">
        <v>5173</v>
      </c>
    </row>
    <row r="168" spans="1:5" ht="15.75">
      <c r="A168" s="354"/>
      <c r="B168" s="348" t="s">
        <v>538</v>
      </c>
      <c r="C168" s="392">
        <v>12000</v>
      </c>
      <c r="D168" s="392">
        <v>12000</v>
      </c>
      <c r="E168" s="691">
        <v>5137</v>
      </c>
    </row>
    <row r="169" spans="1:5" ht="15.75">
      <c r="A169" s="354"/>
      <c r="B169" s="360" t="s">
        <v>546</v>
      </c>
      <c r="C169" s="392">
        <v>120000</v>
      </c>
      <c r="D169" s="392">
        <v>120000</v>
      </c>
      <c r="E169" s="691">
        <v>5139</v>
      </c>
    </row>
    <row r="170" spans="1:5" ht="15.75">
      <c r="A170" s="354"/>
      <c r="B170" s="348" t="s">
        <v>547</v>
      </c>
      <c r="C170" s="392">
        <v>710000</v>
      </c>
      <c r="D170" s="392">
        <v>710000</v>
      </c>
      <c r="E170" s="691">
        <v>5154</v>
      </c>
    </row>
    <row r="171" spans="1:5" ht="15.75">
      <c r="A171" s="354"/>
      <c r="B171" s="348" t="s">
        <v>539</v>
      </c>
      <c r="C171" s="392">
        <v>30000</v>
      </c>
      <c r="D171" s="392">
        <v>30000</v>
      </c>
      <c r="E171" s="691">
        <v>5156</v>
      </c>
    </row>
    <row r="172" spans="1:5" ht="15.75">
      <c r="A172" s="354"/>
      <c r="B172" s="348" t="s">
        <v>540</v>
      </c>
      <c r="C172" s="389">
        <v>5000</v>
      </c>
      <c r="D172" s="389">
        <v>5000</v>
      </c>
      <c r="E172" s="691">
        <v>5167</v>
      </c>
    </row>
    <row r="173" spans="1:5" ht="15.75">
      <c r="A173" s="385"/>
      <c r="B173" s="348" t="s">
        <v>541</v>
      </c>
      <c r="C173" s="388">
        <v>15000</v>
      </c>
      <c r="D173" s="389">
        <v>15000</v>
      </c>
      <c r="E173" s="691">
        <v>5169</v>
      </c>
    </row>
    <row r="174" spans="1:5" ht="15.75">
      <c r="A174" s="393"/>
      <c r="B174" s="348" t="s">
        <v>544</v>
      </c>
      <c r="C174" s="388">
        <v>30000</v>
      </c>
      <c r="D174" s="389">
        <v>30000</v>
      </c>
      <c r="E174" s="691">
        <v>5171</v>
      </c>
    </row>
    <row r="175" spans="1:5" ht="18.75">
      <c r="A175" s="328" t="s">
        <v>420</v>
      </c>
      <c r="B175" s="378"/>
      <c r="C175" s="351">
        <f>SUM(C167:C174)</f>
        <v>927000</v>
      </c>
      <c r="D175" s="351">
        <f>SUM(D167:D174)</f>
        <v>927000</v>
      </c>
      <c r="E175" s="695"/>
    </row>
    <row r="176" spans="1:5" ht="10.5" customHeight="1">
      <c r="A176" s="394"/>
      <c r="B176" s="386"/>
      <c r="C176" s="387"/>
      <c r="D176" s="387"/>
      <c r="E176" s="769"/>
    </row>
    <row r="177" spans="1:5" ht="23.25">
      <c r="A177" s="354" t="s">
        <v>629</v>
      </c>
      <c r="B177" s="577" t="s">
        <v>566</v>
      </c>
      <c r="C177" s="392">
        <v>200000</v>
      </c>
      <c r="D177" s="392">
        <v>200000</v>
      </c>
      <c r="E177" s="691">
        <v>5139</v>
      </c>
    </row>
    <row r="178" spans="1:5" ht="15.75">
      <c r="A178" s="354"/>
      <c r="B178" s="583" t="s">
        <v>564</v>
      </c>
      <c r="C178" s="389">
        <v>105000</v>
      </c>
      <c r="D178" s="389">
        <v>105000</v>
      </c>
      <c r="E178" s="691">
        <v>5156</v>
      </c>
    </row>
    <row r="179" spans="1:5" ht="15.75">
      <c r="A179" s="354"/>
      <c r="B179" s="345" t="s">
        <v>565</v>
      </c>
      <c r="C179" s="389">
        <v>40000</v>
      </c>
      <c r="D179" s="389">
        <v>40000</v>
      </c>
      <c r="E179" s="691">
        <v>5169</v>
      </c>
    </row>
    <row r="180" spans="1:5" ht="18.75">
      <c r="A180" s="328" t="s">
        <v>420</v>
      </c>
      <c r="B180" s="378"/>
      <c r="C180" s="351">
        <f>SUM(C177:C179)</f>
        <v>345000</v>
      </c>
      <c r="D180" s="351">
        <f>SUM(D177:D179)</f>
        <v>345000</v>
      </c>
      <c r="E180" s="695"/>
    </row>
    <row r="181" spans="1:5" ht="12" customHeight="1">
      <c r="A181" s="382"/>
      <c r="B181" s="383"/>
      <c r="C181" s="384"/>
      <c r="D181" s="384"/>
      <c r="E181" s="769"/>
    </row>
    <row r="182" spans="1:5" ht="15.75">
      <c r="A182" s="354" t="s">
        <v>630</v>
      </c>
      <c r="B182" s="370" t="s">
        <v>523</v>
      </c>
      <c r="C182" s="392">
        <v>2000</v>
      </c>
      <c r="D182" s="392">
        <v>2000</v>
      </c>
      <c r="E182" s="691">
        <v>5167</v>
      </c>
    </row>
    <row r="183" spans="1:5" ht="15.75">
      <c r="A183" s="354"/>
      <c r="B183" s="369" t="s">
        <v>519</v>
      </c>
      <c r="C183" s="389">
        <v>43000</v>
      </c>
      <c r="D183" s="389">
        <v>43000</v>
      </c>
      <c r="E183" s="691">
        <v>5137</v>
      </c>
    </row>
    <row r="184" spans="1:5" ht="15.75">
      <c r="A184" s="354"/>
      <c r="B184" s="345" t="s">
        <v>525</v>
      </c>
      <c r="C184" s="389">
        <v>2000</v>
      </c>
      <c r="D184" s="389">
        <v>2000</v>
      </c>
      <c r="E184" s="691">
        <v>5173</v>
      </c>
    </row>
    <row r="185" spans="1:5" ht="15.75">
      <c r="A185" s="325"/>
      <c r="B185" s="583" t="s">
        <v>520</v>
      </c>
      <c r="C185" s="389">
        <v>200000</v>
      </c>
      <c r="D185" s="389">
        <v>200000</v>
      </c>
      <c r="E185" s="691">
        <v>5139</v>
      </c>
    </row>
    <row r="186" spans="1:5" ht="15.75">
      <c r="A186" s="325"/>
      <c r="B186" s="345" t="s">
        <v>521</v>
      </c>
      <c r="C186" s="389">
        <v>20000</v>
      </c>
      <c r="D186" s="389">
        <v>20000</v>
      </c>
      <c r="E186" s="691">
        <v>5156</v>
      </c>
    </row>
    <row r="187" spans="1:5" ht="15.75">
      <c r="A187" s="325"/>
      <c r="B187" s="583" t="s">
        <v>522</v>
      </c>
      <c r="C187" s="389">
        <v>10000</v>
      </c>
      <c r="D187" s="389">
        <v>10000</v>
      </c>
      <c r="E187" s="691">
        <v>5162</v>
      </c>
    </row>
    <row r="188" spans="1:5" ht="15.75">
      <c r="A188" s="325"/>
      <c r="B188" s="345" t="s">
        <v>524</v>
      </c>
      <c r="C188" s="389">
        <v>5000</v>
      </c>
      <c r="D188" s="389">
        <v>5000</v>
      </c>
      <c r="E188" s="691">
        <v>5168</v>
      </c>
    </row>
    <row r="189" spans="1:5" ht="18.75">
      <c r="A189" s="328" t="s">
        <v>420</v>
      </c>
      <c r="B189" s="378"/>
      <c r="C189" s="351">
        <f>SUM(C182:C188)</f>
        <v>282000</v>
      </c>
      <c r="D189" s="351">
        <f>SUM(D182:D188)</f>
        <v>282000</v>
      </c>
      <c r="E189" s="695"/>
    </row>
    <row r="190" spans="1:5" ht="10.5" customHeight="1">
      <c r="A190" s="382"/>
      <c r="B190" s="383"/>
      <c r="C190" s="384"/>
      <c r="D190" s="384"/>
      <c r="E190" s="769"/>
    </row>
    <row r="191" spans="1:5" ht="12.75">
      <c r="A191" s="396" t="s">
        <v>72</v>
      </c>
      <c r="B191" s="583" t="s">
        <v>306</v>
      </c>
      <c r="C191" s="365">
        <v>17000</v>
      </c>
      <c r="D191" s="365">
        <v>17000</v>
      </c>
      <c r="E191" s="691">
        <v>5139</v>
      </c>
    </row>
    <row r="192" spans="1:5" ht="12.75">
      <c r="A192" s="396"/>
      <c r="B192" s="591" t="s">
        <v>307</v>
      </c>
      <c r="C192" s="365">
        <v>81000</v>
      </c>
      <c r="D192" s="365">
        <v>41000</v>
      </c>
      <c r="E192" s="692">
        <v>5021.5031</v>
      </c>
    </row>
    <row r="193" spans="1:5" ht="12.75">
      <c r="A193" s="332"/>
      <c r="B193" s="583" t="s">
        <v>303</v>
      </c>
      <c r="C193" s="365">
        <v>50000</v>
      </c>
      <c r="D193" s="365">
        <v>50000</v>
      </c>
      <c r="E193" s="691" t="s">
        <v>240</v>
      </c>
    </row>
    <row r="194" spans="1:5" ht="12.75">
      <c r="A194" s="397"/>
      <c r="B194" s="576" t="s">
        <v>304</v>
      </c>
      <c r="C194" s="365">
        <v>10000</v>
      </c>
      <c r="D194" s="365">
        <v>10000</v>
      </c>
      <c r="E194" s="691">
        <v>5156</v>
      </c>
    </row>
    <row r="195" spans="1:5" ht="12.75">
      <c r="A195" s="397"/>
      <c r="B195" s="583" t="s">
        <v>308</v>
      </c>
      <c r="C195" s="365">
        <v>5000</v>
      </c>
      <c r="D195" s="365">
        <v>5000</v>
      </c>
      <c r="E195" s="691">
        <v>5169</v>
      </c>
    </row>
    <row r="196" spans="1:5" ht="12.75">
      <c r="A196" s="397"/>
      <c r="B196" s="377" t="s">
        <v>305</v>
      </c>
      <c r="C196" s="365">
        <v>200000</v>
      </c>
      <c r="D196" s="365">
        <v>200000</v>
      </c>
      <c r="E196" s="691">
        <v>5229</v>
      </c>
    </row>
    <row r="197" spans="1:5" ht="18.75">
      <c r="A197" s="328" t="s">
        <v>420</v>
      </c>
      <c r="B197" s="378"/>
      <c r="C197" s="351">
        <f>SUM(C191:C196)</f>
        <v>363000</v>
      </c>
      <c r="D197" s="351">
        <f>SUM(D191:D196)</f>
        <v>323000</v>
      </c>
      <c r="E197" s="695"/>
    </row>
    <row r="198" spans="1:5" ht="12.75">
      <c r="A198" s="332"/>
      <c r="B198" s="379"/>
      <c r="C198" s="367"/>
      <c r="D198" s="367"/>
      <c r="E198" s="695"/>
    </row>
    <row r="199" spans="1:5" ht="14.25">
      <c r="A199" s="396" t="s">
        <v>631</v>
      </c>
      <c r="B199" s="348" t="s">
        <v>316</v>
      </c>
      <c r="C199" s="366">
        <v>4000</v>
      </c>
      <c r="D199" s="366">
        <v>4000</v>
      </c>
      <c r="E199" s="691">
        <v>5139</v>
      </c>
    </row>
    <row r="200" spans="1:5" ht="14.25">
      <c r="A200" s="398"/>
      <c r="B200" s="345" t="s">
        <v>314</v>
      </c>
      <c r="C200" s="366">
        <v>2000</v>
      </c>
      <c r="D200" s="366">
        <v>2000</v>
      </c>
      <c r="E200" s="691">
        <v>5156</v>
      </c>
    </row>
    <row r="201" spans="1:5" ht="14.25">
      <c r="A201" s="398"/>
      <c r="B201" s="584" t="s">
        <v>315</v>
      </c>
      <c r="C201" s="366">
        <v>1000</v>
      </c>
      <c r="D201" s="366">
        <v>1000</v>
      </c>
      <c r="E201" s="691">
        <v>5155</v>
      </c>
    </row>
    <row r="202" spans="1:5" ht="14.25">
      <c r="A202" s="398"/>
      <c r="B202" s="583" t="s">
        <v>317</v>
      </c>
      <c r="C202" s="366">
        <v>2000</v>
      </c>
      <c r="D202" s="366">
        <v>2000</v>
      </c>
      <c r="E202" s="691">
        <v>5162</v>
      </c>
    </row>
    <row r="203" spans="1:5" ht="14.25">
      <c r="A203" s="398"/>
      <c r="B203" s="583" t="s">
        <v>309</v>
      </c>
      <c r="C203" s="366">
        <v>23000</v>
      </c>
      <c r="D203" s="366">
        <v>23000</v>
      </c>
      <c r="E203" s="691">
        <v>5169</v>
      </c>
    </row>
    <row r="204" spans="1:5" ht="18.75">
      <c r="A204" s="328" t="s">
        <v>420</v>
      </c>
      <c r="B204" s="378"/>
      <c r="C204" s="351">
        <f>SUM(C199:C203)</f>
        <v>32000</v>
      </c>
      <c r="D204" s="351">
        <f>SUM(D199:D203)</f>
        <v>32000</v>
      </c>
      <c r="E204" s="695"/>
    </row>
    <row r="205" spans="1:5" ht="11.25" customHeight="1">
      <c r="A205" s="394"/>
      <c r="B205" s="386"/>
      <c r="C205" s="387"/>
      <c r="D205" s="387"/>
      <c r="E205" s="769"/>
    </row>
    <row r="206" spans="1:5" ht="14.25">
      <c r="A206" s="396" t="s">
        <v>632</v>
      </c>
      <c r="B206" s="395" t="s">
        <v>568</v>
      </c>
      <c r="C206" s="392">
        <v>150000</v>
      </c>
      <c r="D206" s="392">
        <v>150000</v>
      </c>
      <c r="E206" s="691">
        <v>5139</v>
      </c>
    </row>
    <row r="207" spans="1:5" ht="14.25">
      <c r="A207" s="396"/>
      <c r="B207" s="360" t="s">
        <v>567</v>
      </c>
      <c r="C207" s="392">
        <v>20000</v>
      </c>
      <c r="D207" s="392">
        <v>20000</v>
      </c>
      <c r="E207" s="691">
        <v>5171</v>
      </c>
    </row>
    <row r="208" spans="1:5" ht="18.75">
      <c r="A208" s="328" t="s">
        <v>420</v>
      </c>
      <c r="B208" s="378"/>
      <c r="C208" s="351">
        <f>SUM(C206:C207)</f>
        <v>170000</v>
      </c>
      <c r="D208" s="351">
        <f>SUM(D206:D207)</f>
        <v>170000</v>
      </c>
      <c r="E208" s="695"/>
    </row>
    <row r="209" spans="1:5" ht="12" customHeight="1">
      <c r="A209" s="399"/>
      <c r="B209" s="386"/>
      <c r="C209" s="387"/>
      <c r="D209" s="387"/>
      <c r="E209" s="769"/>
    </row>
    <row r="210" spans="1:5" ht="12.75">
      <c r="A210" s="396" t="s">
        <v>73</v>
      </c>
      <c r="B210" s="583" t="s">
        <v>300</v>
      </c>
      <c r="C210" s="365">
        <v>30000</v>
      </c>
      <c r="D210" s="365">
        <v>30000</v>
      </c>
      <c r="E210" s="691">
        <v>5139</v>
      </c>
    </row>
    <row r="211" spans="1:5" ht="18.75">
      <c r="A211" s="328" t="s">
        <v>420</v>
      </c>
      <c r="B211" s="378"/>
      <c r="C211" s="351">
        <f>SUM(C210:C210)</f>
        <v>30000</v>
      </c>
      <c r="D211" s="351">
        <f>SUM(D210:D210)</f>
        <v>30000</v>
      </c>
      <c r="E211" s="695"/>
    </row>
    <row r="212" spans="1:5" ht="11.25" customHeight="1">
      <c r="A212" s="400"/>
      <c r="B212" s="386"/>
      <c r="C212" s="387"/>
      <c r="D212" s="387"/>
      <c r="E212" s="769"/>
    </row>
    <row r="213" spans="1:5" ht="12.75">
      <c r="A213" s="396" t="s">
        <v>633</v>
      </c>
      <c r="B213" s="583" t="s">
        <v>250</v>
      </c>
      <c r="C213" s="365">
        <v>15000</v>
      </c>
      <c r="D213" s="365">
        <v>15000</v>
      </c>
      <c r="E213" s="691">
        <v>5169</v>
      </c>
    </row>
    <row r="214" spans="1:5" ht="12.75">
      <c r="A214" s="398"/>
      <c r="B214" s="680" t="s">
        <v>264</v>
      </c>
      <c r="C214" s="365">
        <v>50000</v>
      </c>
      <c r="D214" s="365">
        <v>0</v>
      </c>
      <c r="E214" s="691">
        <v>5169</v>
      </c>
    </row>
    <row r="215" spans="1:5" ht="18.75">
      <c r="A215" s="328" t="s">
        <v>420</v>
      </c>
      <c r="B215" s="401"/>
      <c r="C215" s="351">
        <f>SUM(C213:C214)</f>
        <v>65000</v>
      </c>
      <c r="D215" s="351">
        <f>SUM(D213:D214)</f>
        <v>15000</v>
      </c>
      <c r="E215" s="695"/>
    </row>
    <row r="216" spans="1:5" ht="9.75" customHeight="1">
      <c r="A216" s="578"/>
      <c r="B216" s="383"/>
      <c r="C216" s="384"/>
      <c r="D216" s="384"/>
      <c r="E216" s="769"/>
    </row>
    <row r="217" spans="1:5" ht="12.75">
      <c r="A217" s="588" t="s">
        <v>459</v>
      </c>
      <c r="B217" s="583" t="s">
        <v>296</v>
      </c>
      <c r="C217" s="365">
        <v>5000</v>
      </c>
      <c r="D217" s="365">
        <v>5000</v>
      </c>
      <c r="E217" s="690">
        <v>5139</v>
      </c>
    </row>
    <row r="218" spans="1:5" ht="12.75">
      <c r="A218" s="332"/>
      <c r="B218" s="345" t="s">
        <v>297</v>
      </c>
      <c r="C218" s="365">
        <v>3000</v>
      </c>
      <c r="D218" s="365">
        <v>3000</v>
      </c>
      <c r="E218" s="690">
        <v>5162</v>
      </c>
    </row>
    <row r="219" spans="1:5" ht="12.75">
      <c r="A219" s="332"/>
      <c r="B219" s="345" t="s">
        <v>298</v>
      </c>
      <c r="C219" s="365">
        <v>5000</v>
      </c>
      <c r="D219" s="365">
        <v>5000</v>
      </c>
      <c r="E219" s="690">
        <v>5169</v>
      </c>
    </row>
    <row r="220" spans="1:5" ht="12.75">
      <c r="A220" s="332"/>
      <c r="B220" s="583" t="s">
        <v>299</v>
      </c>
      <c r="C220" s="365">
        <v>2000</v>
      </c>
      <c r="D220" s="365">
        <v>2000</v>
      </c>
      <c r="E220" s="690">
        <v>5173</v>
      </c>
    </row>
    <row r="221" spans="1:5" ht="18.75">
      <c r="A221" s="328" t="s">
        <v>420</v>
      </c>
      <c r="B221" s="378"/>
      <c r="C221" s="351">
        <f>SUM(C217:C220)</f>
        <v>15000</v>
      </c>
      <c r="D221" s="351">
        <f>SUM(D217:D220)</f>
        <v>15000</v>
      </c>
      <c r="E221" s="695"/>
    </row>
    <row r="222" spans="1:5" ht="12" customHeight="1">
      <c r="A222" s="578"/>
      <c r="B222" s="383"/>
      <c r="C222" s="384"/>
      <c r="D222" s="384"/>
      <c r="E222" s="769"/>
    </row>
    <row r="223" spans="1:5" ht="12.75">
      <c r="A223" s="396" t="s">
        <v>642</v>
      </c>
      <c r="B223" s="583" t="s">
        <v>770</v>
      </c>
      <c r="C223" s="365">
        <v>4800000</v>
      </c>
      <c r="D223" s="365">
        <v>4100000</v>
      </c>
      <c r="E223" s="691">
        <v>5011</v>
      </c>
    </row>
    <row r="224" spans="1:5" ht="12.75">
      <c r="A224" s="396"/>
      <c r="B224" s="583" t="s">
        <v>769</v>
      </c>
      <c r="C224" s="365">
        <v>1200000</v>
      </c>
      <c r="D224" s="365">
        <v>1025000</v>
      </c>
      <c r="E224" s="691">
        <v>5031</v>
      </c>
    </row>
    <row r="225" spans="1:5" ht="12.75">
      <c r="A225" s="396"/>
      <c r="B225" s="583" t="s">
        <v>768</v>
      </c>
      <c r="C225" s="365">
        <v>432000</v>
      </c>
      <c r="D225" s="365">
        <v>369000</v>
      </c>
      <c r="E225" s="691">
        <v>5032</v>
      </c>
    </row>
    <row r="226" spans="1:5" ht="18.75">
      <c r="A226" s="328" t="s">
        <v>420</v>
      </c>
      <c r="B226" s="378"/>
      <c r="C226" s="351">
        <f>SUM(C223:C225)</f>
        <v>6432000</v>
      </c>
      <c r="D226" s="351">
        <f>SUM(D223:D225)</f>
        <v>5494000</v>
      </c>
      <c r="E226" s="695"/>
    </row>
    <row r="227" spans="1:5" ht="12" customHeight="1">
      <c r="A227" s="402"/>
      <c r="B227" s="403"/>
      <c r="C227" s="404"/>
      <c r="D227" s="404"/>
      <c r="E227" s="769"/>
    </row>
    <row r="228" spans="1:5" ht="12.75">
      <c r="A228" s="396" t="s">
        <v>643</v>
      </c>
      <c r="B228" s="584" t="s">
        <v>247</v>
      </c>
      <c r="C228" s="365">
        <v>4085000</v>
      </c>
      <c r="D228" s="365">
        <v>4085000</v>
      </c>
      <c r="E228" s="691">
        <v>5331</v>
      </c>
    </row>
    <row r="229" spans="1:5" ht="12.75">
      <c r="A229" s="396"/>
      <c r="B229" s="585" t="s">
        <v>248</v>
      </c>
      <c r="C229" s="365">
        <v>611000</v>
      </c>
      <c r="D229" s="365">
        <v>611000</v>
      </c>
      <c r="E229" s="691">
        <v>5331</v>
      </c>
    </row>
    <row r="230" spans="1:5" ht="12.75">
      <c r="A230" s="396"/>
      <c r="B230" s="589" t="s">
        <v>252</v>
      </c>
      <c r="C230" s="764">
        <v>345333</v>
      </c>
      <c r="D230" s="764">
        <v>345333</v>
      </c>
      <c r="E230" s="691" t="s">
        <v>240</v>
      </c>
    </row>
    <row r="231" spans="1:5" ht="18.75">
      <c r="A231" s="328" t="s">
        <v>420</v>
      </c>
      <c r="B231" s="378"/>
      <c r="C231" s="351">
        <f>SUM(C228:C230)</f>
        <v>5041333</v>
      </c>
      <c r="D231" s="351">
        <f>SUM(D228:D230)</f>
        <v>5041333</v>
      </c>
      <c r="E231" s="695"/>
    </row>
    <row r="232" spans="1:6" ht="12.75" customHeight="1">
      <c r="A232" s="402"/>
      <c r="B232" s="403"/>
      <c r="C232" s="387"/>
      <c r="D232" s="387"/>
      <c r="E232" s="769"/>
      <c r="F232" s="164"/>
    </row>
    <row r="233" spans="1:5" ht="12.75">
      <c r="A233" s="405" t="s">
        <v>644</v>
      </c>
      <c r="B233" s="586" t="s">
        <v>249</v>
      </c>
      <c r="C233" s="406">
        <v>0</v>
      </c>
      <c r="D233" s="406">
        <v>0</v>
      </c>
      <c r="E233" s="772"/>
    </row>
    <row r="234" spans="1:5" ht="18.75">
      <c r="A234" s="328" t="s">
        <v>420</v>
      </c>
      <c r="B234" s="378"/>
      <c r="C234" s="351">
        <f>SUM(C233:C233)</f>
        <v>0</v>
      </c>
      <c r="D234" s="351">
        <f>SUM(D233:D233)</f>
        <v>0</v>
      </c>
      <c r="E234" s="695"/>
    </row>
    <row r="235" spans="1:5" ht="12.75">
      <c r="A235" s="408"/>
      <c r="B235" s="409"/>
      <c r="C235" s="776"/>
      <c r="D235" s="777"/>
      <c r="E235" s="770"/>
    </row>
    <row r="236" spans="1:5" ht="12.75">
      <c r="A236" s="407" t="s">
        <v>645</v>
      </c>
      <c r="B236" s="683" t="s">
        <v>301</v>
      </c>
      <c r="C236" s="406">
        <v>561000</v>
      </c>
      <c r="D236" s="406">
        <v>566000</v>
      </c>
      <c r="E236" s="772">
        <v>5331</v>
      </c>
    </row>
    <row r="237" spans="1:5" ht="12.75">
      <c r="A237" s="407"/>
      <c r="B237" s="684" t="s">
        <v>253</v>
      </c>
      <c r="C237" s="681">
        <v>9577</v>
      </c>
      <c r="D237" s="406">
        <v>9577</v>
      </c>
      <c r="E237" s="773" t="s">
        <v>240</v>
      </c>
    </row>
    <row r="238" spans="1:5" ht="12.75">
      <c r="A238" s="407"/>
      <c r="B238" s="685" t="s">
        <v>302</v>
      </c>
      <c r="C238" s="681">
        <v>2113000</v>
      </c>
      <c r="D238" s="406">
        <v>2113000</v>
      </c>
      <c r="E238" s="773">
        <v>5331</v>
      </c>
    </row>
    <row r="239" spans="1:5" ht="18.75">
      <c r="A239" s="328" t="s">
        <v>420</v>
      </c>
      <c r="B239" s="378"/>
      <c r="C239" s="351">
        <f>SUM(C236:C238)</f>
        <v>2683577</v>
      </c>
      <c r="D239" s="351">
        <f>SUM(D236:D238)</f>
        <v>2688577</v>
      </c>
      <c r="E239" s="695"/>
    </row>
    <row r="240" spans="1:5" ht="19.5" thickBot="1">
      <c r="A240" s="410"/>
      <c r="B240" s="403"/>
      <c r="C240" s="404"/>
      <c r="D240" s="404"/>
      <c r="E240" s="771"/>
    </row>
    <row r="241" spans="1:5" ht="18.75" thickBot="1">
      <c r="A241" s="411" t="s">
        <v>589</v>
      </c>
      <c r="B241" s="412"/>
      <c r="C241" s="413">
        <f>C9+C13+C20+C31+C37+C45+C51+C62+C76+C81+C87+C94+C99+C104+C110+C115+C123+C135+C140+C145+C159+C165+C175+C180+C189+C197+C204+C208+C211+C215+C221+C226+C231+C234+C239</f>
        <v>34959910</v>
      </c>
      <c r="D241" s="413">
        <f>D9+D13+D20+D31+D37+D45+D51+D62+D76+D81+D87+D94+D99+D104+D110+D115+D123+D135+D140+D145+D159+D165+D175+D180+D189+D197+D204+D208+D211+D215+D221+D226+D231+D234+D239</f>
        <v>33520910</v>
      </c>
      <c r="E241" s="774"/>
    </row>
    <row r="242" spans="2:5" ht="12.75">
      <c r="B242" s="414"/>
      <c r="E242" s="415"/>
    </row>
    <row r="243" spans="2:5" ht="12.75">
      <c r="B243" s="414"/>
      <c r="C243" s="104"/>
      <c r="E243" s="415"/>
    </row>
    <row r="244" spans="2:5" ht="12.75">
      <c r="B244" s="414"/>
      <c r="E244" s="415"/>
    </row>
    <row r="245" spans="2:5" ht="12.75">
      <c r="B245" s="414"/>
      <c r="E245" s="415"/>
    </row>
    <row r="246" spans="2:5" ht="12.75">
      <c r="B246" s="414"/>
      <c r="E246" s="415"/>
    </row>
    <row r="247" spans="2:5" ht="12.75">
      <c r="B247" s="414"/>
      <c r="E247" s="415"/>
    </row>
    <row r="248" spans="2:5" ht="12.75">
      <c r="B248" s="414"/>
      <c r="E248" s="415"/>
    </row>
    <row r="249" spans="2:5" ht="12.75">
      <c r="B249" s="414"/>
      <c r="E249" s="415"/>
    </row>
    <row r="250" spans="2:5" ht="12.75">
      <c r="B250" s="414"/>
      <c r="E250" s="415"/>
    </row>
    <row r="251" spans="2:5" ht="12.75">
      <c r="B251" s="414"/>
      <c r="E251" s="415"/>
    </row>
    <row r="252" spans="2:5" ht="12.75">
      <c r="B252" s="414"/>
      <c r="E252" s="415"/>
    </row>
    <row r="253" spans="2:5" ht="12.75">
      <c r="B253" s="414"/>
      <c r="E253" s="415"/>
    </row>
    <row r="254" spans="2:5" ht="12.75">
      <c r="B254" s="414"/>
      <c r="E254" s="415"/>
    </row>
    <row r="255" spans="2:5" ht="12.75">
      <c r="B255" s="414"/>
      <c r="E255" s="415"/>
    </row>
    <row r="256" spans="2:5" ht="12.75">
      <c r="B256" s="414"/>
      <c r="E256" s="415"/>
    </row>
    <row r="257" spans="2:5" ht="12.75">
      <c r="B257" s="414"/>
      <c r="E257" s="415"/>
    </row>
    <row r="258" spans="2:5" ht="12.75">
      <c r="B258" s="414"/>
      <c r="E258" s="415"/>
    </row>
    <row r="259" spans="2:5" ht="12.75">
      <c r="B259" s="414"/>
      <c r="E259" s="415"/>
    </row>
    <row r="260" spans="2:5" ht="12.75">
      <c r="B260" s="414"/>
      <c r="E260" s="415"/>
    </row>
    <row r="261" spans="2:5" ht="12.75">
      <c r="B261" s="414"/>
      <c r="E261" s="415"/>
    </row>
    <row r="262" spans="2:5" ht="12.75">
      <c r="B262" s="414"/>
      <c r="E262" s="415"/>
    </row>
    <row r="263" spans="2:5" ht="12.75">
      <c r="B263" s="414"/>
      <c r="E263" s="415"/>
    </row>
    <row r="264" spans="2:5" ht="12.75">
      <c r="B264" s="414"/>
      <c r="E264" s="415"/>
    </row>
    <row r="265" spans="2:5" ht="12.75">
      <c r="B265" s="414"/>
      <c r="E265" s="415"/>
    </row>
    <row r="266" spans="2:5" ht="12.75">
      <c r="B266" s="414"/>
      <c r="E266" s="415"/>
    </row>
    <row r="267" spans="2:5" ht="12.75">
      <c r="B267" s="414"/>
      <c r="E267" s="415"/>
    </row>
    <row r="268" spans="2:5" ht="12.75">
      <c r="B268" s="414"/>
      <c r="E268" s="415"/>
    </row>
    <row r="269" spans="2:5" ht="12.75">
      <c r="B269" s="414"/>
      <c r="E269" s="415"/>
    </row>
    <row r="270" spans="2:5" ht="12.75">
      <c r="B270" s="414"/>
      <c r="E270" s="415"/>
    </row>
    <row r="271" spans="2:5" ht="12.75">
      <c r="B271" s="414"/>
      <c r="E271" s="415"/>
    </row>
    <row r="272" spans="2:5" ht="12.75">
      <c r="B272" s="414"/>
      <c r="E272" s="415"/>
    </row>
    <row r="273" spans="2:5" ht="12.75">
      <c r="B273" s="414"/>
      <c r="E273" s="415"/>
    </row>
    <row r="274" spans="2:5" ht="12.75">
      <c r="B274" s="414"/>
      <c r="E274" s="415"/>
    </row>
    <row r="275" spans="2:5" ht="12.75">
      <c r="B275" s="414"/>
      <c r="E275" s="415"/>
    </row>
    <row r="276" spans="2:5" ht="12.75">
      <c r="B276" s="414"/>
      <c r="E276" s="415"/>
    </row>
    <row r="277" spans="2:5" ht="12.75">
      <c r="B277" s="414"/>
      <c r="E277" s="415"/>
    </row>
    <row r="278" spans="2:5" ht="12.75">
      <c r="B278" s="414"/>
      <c r="E278" s="415"/>
    </row>
    <row r="279" spans="2:5" ht="12.75">
      <c r="B279" s="414"/>
      <c r="E279" s="415"/>
    </row>
    <row r="280" spans="2:5" ht="12.75">
      <c r="B280" s="414"/>
      <c r="E280" s="415"/>
    </row>
    <row r="281" spans="2:5" ht="12.75">
      <c r="B281" s="414"/>
      <c r="E281" s="415"/>
    </row>
    <row r="282" spans="2:5" ht="12.75">
      <c r="B282" s="414"/>
      <c r="E282" s="415"/>
    </row>
    <row r="283" spans="2:5" ht="12.75">
      <c r="B283" s="414"/>
      <c r="E283" s="415"/>
    </row>
    <row r="284" spans="2:5" ht="12.75">
      <c r="B284" s="414"/>
      <c r="E284" s="415"/>
    </row>
    <row r="285" spans="2:5" ht="12.75">
      <c r="B285" s="414"/>
      <c r="E285" s="415"/>
    </row>
    <row r="286" spans="2:5" ht="12.75">
      <c r="B286" s="414"/>
      <c r="E286" s="415"/>
    </row>
    <row r="287" spans="2:5" ht="12.75">
      <c r="B287" s="414"/>
      <c r="E287" s="415"/>
    </row>
    <row r="288" spans="2:5" ht="12.75">
      <c r="B288" s="414"/>
      <c r="E288" s="415"/>
    </row>
    <row r="289" spans="2:5" ht="12.75">
      <c r="B289" s="414"/>
      <c r="E289" s="415"/>
    </row>
    <row r="290" spans="2:5" ht="12.75">
      <c r="B290" s="414"/>
      <c r="E290" s="415"/>
    </row>
    <row r="291" spans="2:5" ht="12.75">
      <c r="B291" s="414"/>
      <c r="E291" s="415"/>
    </row>
    <row r="292" spans="2:5" ht="12.75">
      <c r="B292" s="414"/>
      <c r="E292" s="415"/>
    </row>
    <row r="293" spans="2:5" ht="12.75">
      <c r="B293" s="414"/>
      <c r="E293" s="415"/>
    </row>
    <row r="294" spans="2:5" ht="12.75">
      <c r="B294" s="414"/>
      <c r="E294" s="415"/>
    </row>
    <row r="295" spans="2:5" ht="12.75">
      <c r="B295" s="414"/>
      <c r="E295" s="415"/>
    </row>
    <row r="296" spans="2:5" ht="12.75">
      <c r="B296" s="414"/>
      <c r="E296" s="415"/>
    </row>
    <row r="297" spans="2:5" ht="12.75">
      <c r="B297" s="414"/>
      <c r="E297" s="415"/>
    </row>
    <row r="298" spans="2:5" ht="12.75">
      <c r="B298" s="414"/>
      <c r="E298" s="415"/>
    </row>
    <row r="299" spans="2:5" ht="12.75">
      <c r="B299" s="414"/>
      <c r="E299" s="415"/>
    </row>
    <row r="300" spans="2:5" ht="12.75">
      <c r="B300" s="414"/>
      <c r="E300" s="415"/>
    </row>
    <row r="301" spans="2:5" ht="12.75">
      <c r="B301" s="414"/>
      <c r="E301" s="415"/>
    </row>
    <row r="302" spans="2:5" ht="12.75">
      <c r="B302" s="414"/>
      <c r="E302" s="415"/>
    </row>
    <row r="303" spans="2:5" ht="12.75">
      <c r="B303" s="414"/>
      <c r="E303" s="415"/>
    </row>
    <row r="304" spans="2:5" ht="12.75">
      <c r="B304" s="414"/>
      <c r="E304" s="415"/>
    </row>
    <row r="305" spans="2:5" ht="12.75">
      <c r="B305" s="414"/>
      <c r="E305" s="415"/>
    </row>
    <row r="306" spans="2:5" ht="12.75">
      <c r="B306" s="414"/>
      <c r="E306" s="415"/>
    </row>
    <row r="307" spans="2:5" ht="12.75">
      <c r="B307" s="414"/>
      <c r="E307" s="415"/>
    </row>
    <row r="308" spans="2:5" ht="12.75">
      <c r="B308" s="414"/>
      <c r="E308" s="415"/>
    </row>
    <row r="309" spans="2:5" ht="12.75">
      <c r="B309" s="414"/>
      <c r="E309" s="415"/>
    </row>
    <row r="310" spans="2:5" ht="12.75">
      <c r="B310" s="414"/>
      <c r="E310" s="415"/>
    </row>
    <row r="311" spans="2:5" ht="12.75">
      <c r="B311" s="414"/>
      <c r="E311" s="415"/>
    </row>
    <row r="312" spans="2:5" ht="12.75">
      <c r="B312" s="414"/>
      <c r="E312" s="415"/>
    </row>
    <row r="313" spans="2:5" ht="12.75">
      <c r="B313" s="414"/>
      <c r="E313" s="415"/>
    </row>
    <row r="314" spans="2:5" ht="12.75">
      <c r="B314" s="414"/>
      <c r="E314" s="415"/>
    </row>
    <row r="315" spans="2:5" ht="12.75">
      <c r="B315" s="414"/>
      <c r="E315" s="415"/>
    </row>
    <row r="316" spans="2:5" ht="12.75">
      <c r="B316" s="414"/>
      <c r="E316" s="415"/>
    </row>
    <row r="317" spans="2:5" ht="12.75">
      <c r="B317" s="414"/>
      <c r="E317" s="415"/>
    </row>
    <row r="318" spans="2:5" ht="12.75">
      <c r="B318" s="414"/>
      <c r="E318" s="415"/>
    </row>
    <row r="319" spans="2:5" ht="12.75">
      <c r="B319" s="414"/>
      <c r="E319" s="415"/>
    </row>
    <row r="320" spans="2:5" ht="12.75">
      <c r="B320" s="414"/>
      <c r="E320" s="415"/>
    </row>
    <row r="321" spans="2:5" ht="12.75">
      <c r="B321" s="414"/>
      <c r="E321" s="415"/>
    </row>
    <row r="322" spans="2:5" ht="12.75">
      <c r="B322" s="414"/>
      <c r="E322" s="415"/>
    </row>
    <row r="323" spans="2:5" ht="12.75">
      <c r="B323" s="414"/>
      <c r="E323" s="415"/>
    </row>
    <row r="324" spans="2:5" ht="12.75">
      <c r="B324" s="414"/>
      <c r="E324" s="415"/>
    </row>
    <row r="325" spans="2:5" ht="12.75">
      <c r="B325" s="414"/>
      <c r="E325" s="415"/>
    </row>
    <row r="326" spans="2:5" ht="12.75">
      <c r="B326" s="414"/>
      <c r="E326" s="415"/>
    </row>
    <row r="327" ht="12.75">
      <c r="E327" s="415"/>
    </row>
    <row r="328" ht="12.75">
      <c r="E328" s="415"/>
    </row>
    <row r="329" ht="12.75">
      <c r="E329" s="415"/>
    </row>
    <row r="330" ht="12.75">
      <c r="E330" s="415"/>
    </row>
    <row r="331" ht="12.75">
      <c r="E331" s="415"/>
    </row>
    <row r="332" ht="12.75">
      <c r="E332" s="415"/>
    </row>
    <row r="333" ht="12.75">
      <c r="E333" s="415"/>
    </row>
    <row r="334" ht="12.75">
      <c r="E334" s="415"/>
    </row>
    <row r="335" ht="12.75">
      <c r="E335" s="415"/>
    </row>
    <row r="336" ht="12.75">
      <c r="E336" s="415"/>
    </row>
    <row r="337" ht="12.75">
      <c r="E337" s="415"/>
    </row>
    <row r="338" ht="12.75">
      <c r="E338" s="415"/>
    </row>
    <row r="339" ht="12.75">
      <c r="E339" s="415"/>
    </row>
    <row r="340" ht="12.75">
      <c r="E340" s="415"/>
    </row>
    <row r="341" ht="12.75">
      <c r="E341" s="415"/>
    </row>
    <row r="342" ht="12.75">
      <c r="E342" s="415"/>
    </row>
    <row r="343" ht="12.75">
      <c r="E343" s="415"/>
    </row>
    <row r="344" ht="12.75">
      <c r="E344" s="415"/>
    </row>
    <row r="345" ht="12.75">
      <c r="E345" s="415"/>
    </row>
    <row r="346" ht="12.75">
      <c r="E346" s="415"/>
    </row>
    <row r="347" ht="12.75">
      <c r="E347" s="415"/>
    </row>
    <row r="348" ht="12.75">
      <c r="E348" s="415"/>
    </row>
    <row r="349" ht="12.75">
      <c r="E349" s="415"/>
    </row>
    <row r="350" ht="12.75">
      <c r="E350" s="415"/>
    </row>
    <row r="351" ht="12.75">
      <c r="E351" s="415"/>
    </row>
    <row r="352" ht="12.75">
      <c r="E352" s="415"/>
    </row>
    <row r="353" ht="12.75">
      <c r="E353" s="415"/>
    </row>
    <row r="354" ht="12.75">
      <c r="E354" s="415"/>
    </row>
    <row r="355" ht="12.75">
      <c r="E355" s="415"/>
    </row>
    <row r="356" ht="12.75">
      <c r="E356" s="415"/>
    </row>
    <row r="357" ht="12.75">
      <c r="E357" s="415"/>
    </row>
    <row r="358" ht="12.75">
      <c r="E358" s="415"/>
    </row>
    <row r="359" ht="12.75">
      <c r="E359" s="415"/>
    </row>
    <row r="360" ht="12.75">
      <c r="E360" s="415"/>
    </row>
    <row r="361" ht="12.75">
      <c r="E361" s="415"/>
    </row>
    <row r="362" ht="12.75">
      <c r="E362" s="415"/>
    </row>
    <row r="363" ht="12.75">
      <c r="E363" s="415"/>
    </row>
    <row r="364" ht="12.75">
      <c r="E364" s="415"/>
    </row>
    <row r="365" ht="12.75">
      <c r="E365" s="415"/>
    </row>
    <row r="366" ht="12.75">
      <c r="E366" s="415"/>
    </row>
    <row r="367" ht="12.75">
      <c r="E367" s="415"/>
    </row>
    <row r="368" ht="12.75">
      <c r="E368" s="415"/>
    </row>
    <row r="369" ht="12.75">
      <c r="E369" s="415"/>
    </row>
  </sheetData>
  <sheetProtection/>
  <printOptions/>
  <pageMargins left="0" right="0" top="0" bottom="0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1">
      <selection activeCell="C7" sqref="C7"/>
    </sheetView>
  </sheetViews>
  <sheetFormatPr defaultColWidth="9.00390625" defaultRowHeight="12.75"/>
  <cols>
    <col min="1" max="1" width="32.125" style="0" customWidth="1"/>
    <col min="2" max="2" width="14.375" style="0" customWidth="1"/>
    <col min="3" max="3" width="13.875" style="0" customWidth="1"/>
    <col min="4" max="4" width="11.625" style="0" customWidth="1"/>
    <col min="5" max="6" width="12.875" style="0" customWidth="1"/>
    <col min="7" max="7" width="13.375" style="0" customWidth="1"/>
    <col min="8" max="8" width="10.875" style="0" customWidth="1"/>
    <col min="9" max="9" width="8.25390625" style="0" customWidth="1"/>
    <col min="10" max="10" width="31.375" style="0" customWidth="1"/>
  </cols>
  <sheetData>
    <row r="1" spans="1:10" ht="18">
      <c r="A1" s="419" t="s">
        <v>211</v>
      </c>
      <c r="B1" s="416"/>
      <c r="C1" s="416"/>
      <c r="D1" s="416"/>
      <c r="E1" s="416"/>
      <c r="F1" s="416"/>
      <c r="G1" s="417" t="s">
        <v>420</v>
      </c>
      <c r="H1" s="417"/>
      <c r="I1" s="417"/>
      <c r="J1" s="418">
        <f>G14-G24</f>
        <v>-4958</v>
      </c>
    </row>
    <row r="2" spans="1:9" ht="15.75">
      <c r="A2" s="419" t="s">
        <v>1210</v>
      </c>
      <c r="B2" s="419"/>
      <c r="C2" s="419"/>
      <c r="D2" s="419"/>
      <c r="E2" s="419"/>
      <c r="F2" s="419"/>
      <c r="G2" s="1"/>
      <c r="H2" s="1"/>
      <c r="I2" s="1"/>
    </row>
    <row r="4" ht="12.75">
      <c r="J4" s="453"/>
    </row>
    <row r="6" spans="1:10" ht="16.5" thickBot="1">
      <c r="A6" s="241" t="s">
        <v>646</v>
      </c>
      <c r="B6" s="241"/>
      <c r="C6" s="241"/>
      <c r="D6" s="241"/>
      <c r="E6" s="241"/>
      <c r="F6" s="241"/>
      <c r="G6" s="420"/>
      <c r="H6" s="421"/>
      <c r="I6" s="422"/>
      <c r="J6" s="1"/>
    </row>
    <row r="7" spans="1:10" ht="12.75">
      <c r="A7" s="786" t="s">
        <v>647</v>
      </c>
      <c r="B7" s="778" t="s">
        <v>648</v>
      </c>
      <c r="C7" s="778" t="s">
        <v>928</v>
      </c>
      <c r="D7" s="778" t="s">
        <v>142</v>
      </c>
      <c r="E7" s="778" t="s">
        <v>214</v>
      </c>
      <c r="F7" s="778" t="s">
        <v>215</v>
      </c>
      <c r="G7" s="778" t="s">
        <v>1129</v>
      </c>
      <c r="H7" s="778" t="s">
        <v>1129</v>
      </c>
      <c r="I7" s="787" t="s">
        <v>649</v>
      </c>
      <c r="J7" s="788" t="s">
        <v>650</v>
      </c>
    </row>
    <row r="8" spans="1:10" ht="13.5" thickBot="1">
      <c r="A8" s="527"/>
      <c r="B8" s="442" t="s">
        <v>559</v>
      </c>
      <c r="C8" s="442" t="s">
        <v>559</v>
      </c>
      <c r="D8" s="442" t="s">
        <v>559</v>
      </c>
      <c r="E8" s="442" t="s">
        <v>559</v>
      </c>
      <c r="F8" s="442" t="s">
        <v>559</v>
      </c>
      <c r="G8" s="442" t="s">
        <v>207</v>
      </c>
      <c r="H8" s="442" t="s">
        <v>87</v>
      </c>
      <c r="I8" s="789" t="s">
        <v>651</v>
      </c>
      <c r="J8" s="790"/>
    </row>
    <row r="9" spans="1:12" ht="12.75">
      <c r="A9" s="783" t="s">
        <v>652</v>
      </c>
      <c r="B9" s="784">
        <v>15974</v>
      </c>
      <c r="C9" s="784">
        <v>15974</v>
      </c>
      <c r="D9" s="784">
        <v>15974</v>
      </c>
      <c r="E9" s="784">
        <v>15974</v>
      </c>
      <c r="F9" s="784">
        <v>15974</v>
      </c>
      <c r="G9" s="784">
        <v>0</v>
      </c>
      <c r="H9" s="907" t="str">
        <f aca="true" t="shared" si="0" ref="H9:H14">IF(OR(G9=0,F9=0),"*",G9/F9)</f>
        <v>*</v>
      </c>
      <c r="I9" s="471" t="s">
        <v>653</v>
      </c>
      <c r="J9" s="785" t="s">
        <v>654</v>
      </c>
      <c r="L9" s="453"/>
    </row>
    <row r="10" spans="1:10" ht="12.75">
      <c r="A10" s="431" t="s">
        <v>655</v>
      </c>
      <c r="B10" s="750">
        <v>0</v>
      </c>
      <c r="C10" s="750">
        <v>0</v>
      </c>
      <c r="D10" s="750">
        <v>0</v>
      </c>
      <c r="E10" s="750">
        <v>0</v>
      </c>
      <c r="F10" s="750">
        <v>0</v>
      </c>
      <c r="G10" s="750">
        <v>0</v>
      </c>
      <c r="H10" s="908" t="str">
        <f t="shared" si="0"/>
        <v>*</v>
      </c>
      <c r="I10" s="461" t="s">
        <v>653</v>
      </c>
      <c r="J10" s="448"/>
    </row>
    <row r="11" spans="1:10" ht="12.75">
      <c r="A11" s="431" t="s">
        <v>656</v>
      </c>
      <c r="B11" s="750">
        <v>0</v>
      </c>
      <c r="C11" s="750">
        <v>0</v>
      </c>
      <c r="D11" s="750">
        <v>0</v>
      </c>
      <c r="E11" s="750">
        <v>0</v>
      </c>
      <c r="F11" s="750">
        <v>0</v>
      </c>
      <c r="G11" s="750">
        <v>0</v>
      </c>
      <c r="H11" s="908" t="str">
        <f t="shared" si="0"/>
        <v>*</v>
      </c>
      <c r="I11" s="461" t="s">
        <v>657</v>
      </c>
      <c r="J11" s="448" t="s">
        <v>661</v>
      </c>
    </row>
    <row r="12" spans="1:10" ht="12.75">
      <c r="A12" s="446" t="s">
        <v>662</v>
      </c>
      <c r="B12" s="750">
        <v>0</v>
      </c>
      <c r="C12" s="750">
        <v>0</v>
      </c>
      <c r="D12" s="750">
        <v>0</v>
      </c>
      <c r="E12" s="750">
        <v>0</v>
      </c>
      <c r="F12" s="750">
        <v>0</v>
      </c>
      <c r="G12" s="750">
        <v>0</v>
      </c>
      <c r="H12" s="908" t="str">
        <f t="shared" si="0"/>
        <v>*</v>
      </c>
      <c r="I12" s="461" t="s">
        <v>663</v>
      </c>
      <c r="J12" s="448" t="s">
        <v>664</v>
      </c>
    </row>
    <row r="13" spans="1:10" ht="13.5" thickBot="1">
      <c r="A13" s="432" t="s">
        <v>665</v>
      </c>
      <c r="B13" s="779">
        <v>0</v>
      </c>
      <c r="C13" s="779">
        <v>0</v>
      </c>
      <c r="D13" s="779">
        <v>0</v>
      </c>
      <c r="E13" s="779">
        <v>0</v>
      </c>
      <c r="F13" s="779">
        <v>0</v>
      </c>
      <c r="G13" s="779">
        <v>0</v>
      </c>
      <c r="H13" s="909" t="str">
        <f t="shared" si="0"/>
        <v>*</v>
      </c>
      <c r="I13" s="460" t="s">
        <v>653</v>
      </c>
      <c r="J13" s="501"/>
    </row>
    <row r="14" spans="1:10" ht="23.25" customHeight="1" thickBot="1">
      <c r="A14" s="791" t="s">
        <v>420</v>
      </c>
      <c r="B14" s="780">
        <v>15974</v>
      </c>
      <c r="C14" s="780">
        <f>SUM(C9:C13)</f>
        <v>15974</v>
      </c>
      <c r="D14" s="780">
        <f>SUM(D9:D13)</f>
        <v>15974</v>
      </c>
      <c r="E14" s="780">
        <f>SUM(E9:E13)</f>
        <v>15974</v>
      </c>
      <c r="F14" s="780">
        <f>SUM(F9:F13)</f>
        <v>15974</v>
      </c>
      <c r="G14" s="780">
        <f>SUM(G9:G13)</f>
        <v>0</v>
      </c>
      <c r="H14" s="1052" t="str">
        <f t="shared" si="0"/>
        <v>*</v>
      </c>
      <c r="I14" s="466"/>
      <c r="J14" s="792"/>
    </row>
    <row r="15" spans="2:7" ht="12.75">
      <c r="B15" s="781"/>
      <c r="C15" s="781"/>
      <c r="D15" s="781"/>
      <c r="E15" s="781"/>
      <c r="F15" s="781"/>
      <c r="G15" s="781"/>
    </row>
    <row r="16" spans="2:7" ht="12.75">
      <c r="B16" s="573"/>
      <c r="C16" s="573"/>
      <c r="D16" s="573"/>
      <c r="E16" s="573"/>
      <c r="F16" s="573"/>
      <c r="G16" s="573"/>
    </row>
    <row r="17" spans="1:10" ht="19.5" thickBot="1">
      <c r="A17" s="438" t="s">
        <v>666</v>
      </c>
      <c r="B17" s="782"/>
      <c r="C17" s="782"/>
      <c r="D17" s="782"/>
      <c r="E17" s="782"/>
      <c r="F17" s="782"/>
      <c r="G17" s="782"/>
      <c r="H17" s="906"/>
      <c r="I17" s="439"/>
      <c r="J17" s="1"/>
    </row>
    <row r="18" spans="1:10" ht="12.75">
      <c r="A18" s="786" t="s">
        <v>647</v>
      </c>
      <c r="B18" s="778" t="s">
        <v>648</v>
      </c>
      <c r="C18" s="778" t="s">
        <v>928</v>
      </c>
      <c r="D18" s="778" t="s">
        <v>142</v>
      </c>
      <c r="E18" s="778" t="s">
        <v>214</v>
      </c>
      <c r="F18" s="778" t="s">
        <v>215</v>
      </c>
      <c r="G18" s="778" t="s">
        <v>1129</v>
      </c>
      <c r="H18" s="778" t="s">
        <v>1129</v>
      </c>
      <c r="I18" s="440" t="s">
        <v>649</v>
      </c>
      <c r="J18" s="788" t="s">
        <v>650</v>
      </c>
    </row>
    <row r="19" spans="1:10" ht="13.5" thickBot="1">
      <c r="A19" s="527"/>
      <c r="B19" s="442" t="s">
        <v>559</v>
      </c>
      <c r="C19" s="442" t="s">
        <v>559</v>
      </c>
      <c r="D19" s="442" t="s">
        <v>559</v>
      </c>
      <c r="E19" s="442" t="s">
        <v>559</v>
      </c>
      <c r="F19" s="442" t="s">
        <v>559</v>
      </c>
      <c r="G19" s="442" t="s">
        <v>207</v>
      </c>
      <c r="H19" s="442" t="s">
        <v>87</v>
      </c>
      <c r="I19" s="442" t="s">
        <v>651</v>
      </c>
      <c r="J19" s="790"/>
    </row>
    <row r="20" spans="1:10" ht="12.75">
      <c r="A20" s="572" t="s">
        <v>641</v>
      </c>
      <c r="B20" s="784">
        <v>1100</v>
      </c>
      <c r="C20" s="784">
        <v>1100</v>
      </c>
      <c r="D20" s="784">
        <v>1100</v>
      </c>
      <c r="E20" s="784">
        <v>1100</v>
      </c>
      <c r="F20" s="784">
        <v>1100</v>
      </c>
      <c r="G20" s="784">
        <v>1039</v>
      </c>
      <c r="H20" s="907">
        <f>IF(OR(G20=0,F20=0),"*",G20/F20)</f>
        <v>0.9445454545454546</v>
      </c>
      <c r="I20" s="605" t="s">
        <v>668</v>
      </c>
      <c r="J20" s="785" t="s">
        <v>669</v>
      </c>
    </row>
    <row r="21" spans="1:10" ht="12.75">
      <c r="A21" s="566" t="s">
        <v>640</v>
      </c>
      <c r="B21" s="641">
        <v>1252</v>
      </c>
      <c r="C21" s="641">
        <v>1252</v>
      </c>
      <c r="D21" s="641">
        <v>1252</v>
      </c>
      <c r="E21" s="641">
        <v>1252</v>
      </c>
      <c r="F21" s="641">
        <v>1252</v>
      </c>
      <c r="G21" s="641">
        <v>1252</v>
      </c>
      <c r="H21" s="908">
        <f>IF(OR(G21=0,F21=0),"*",G21/F21)</f>
        <v>1</v>
      </c>
      <c r="I21" s="592" t="s">
        <v>670</v>
      </c>
      <c r="J21" s="448" t="s">
        <v>671</v>
      </c>
    </row>
    <row r="22" spans="1:10" ht="12.75">
      <c r="A22" s="446" t="s">
        <v>662</v>
      </c>
      <c r="B22" s="641">
        <v>0</v>
      </c>
      <c r="C22" s="641">
        <v>0</v>
      </c>
      <c r="D22" s="641">
        <v>0</v>
      </c>
      <c r="E22" s="641">
        <v>0</v>
      </c>
      <c r="F22" s="641">
        <v>0</v>
      </c>
      <c r="G22" s="641">
        <v>2667</v>
      </c>
      <c r="H22" s="908" t="str">
        <f>IF(OR(G22=0,F22=0),"*",G22/F22)</f>
        <v>*</v>
      </c>
      <c r="I22" s="592" t="s">
        <v>663</v>
      </c>
      <c r="J22" s="448" t="s">
        <v>672</v>
      </c>
    </row>
    <row r="23" spans="1:10" ht="13.5" thickBot="1">
      <c r="A23" s="433" t="s">
        <v>667</v>
      </c>
      <c r="B23" s="644">
        <v>0</v>
      </c>
      <c r="C23" s="644">
        <v>0</v>
      </c>
      <c r="D23" s="644">
        <v>0</v>
      </c>
      <c r="E23" s="644">
        <v>0</v>
      </c>
      <c r="F23" s="644">
        <v>0</v>
      </c>
      <c r="G23" s="644">
        <v>0</v>
      </c>
      <c r="H23" s="909" t="str">
        <f>IF(OR(G23=0,F23=0),"*",G23/F23)</f>
        <v>*</v>
      </c>
      <c r="I23" s="594" t="s">
        <v>673</v>
      </c>
      <c r="J23" s="501" t="s">
        <v>674</v>
      </c>
    </row>
    <row r="24" spans="1:10" ht="24" customHeight="1" thickBot="1">
      <c r="A24" s="791" t="s">
        <v>420</v>
      </c>
      <c r="B24" s="780">
        <v>2352</v>
      </c>
      <c r="C24" s="780">
        <f>SUM(C20:C23)</f>
        <v>2352</v>
      </c>
      <c r="D24" s="780">
        <f>SUM(D20:D23)</f>
        <v>2352</v>
      </c>
      <c r="E24" s="780">
        <f>SUM(E20:E23)</f>
        <v>2352</v>
      </c>
      <c r="F24" s="780">
        <f>SUM(F20:F23)</f>
        <v>2352</v>
      </c>
      <c r="G24" s="780">
        <f>SUM(G20:G23)</f>
        <v>4958</v>
      </c>
      <c r="H24" s="1053">
        <f>IF(OR(G24=0,F24=0),"*",G24/F24)</f>
        <v>2.1079931972789114</v>
      </c>
      <c r="I24" s="793"/>
      <c r="J24" s="792"/>
    </row>
    <row r="25" spans="7:8" ht="12.75">
      <c r="G25" s="573"/>
      <c r="H25" s="573"/>
    </row>
    <row r="26" spans="7:8" ht="12.75">
      <c r="G26" s="573"/>
      <c r="H26" s="573"/>
    </row>
    <row r="27" spans="7:8" ht="12.75">
      <c r="G27" s="453"/>
      <c r="H27" s="453"/>
    </row>
    <row r="29" spans="7:8" ht="12.75">
      <c r="G29" s="453"/>
      <c r="H29" s="453"/>
    </row>
    <row r="31" spans="7:10" ht="12.75">
      <c r="G31" s="453"/>
      <c r="H31" s="453"/>
      <c r="J31" s="453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1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00390625" defaultRowHeight="12.75"/>
  <cols>
    <col min="1" max="1" width="48.625" style="1" customWidth="1"/>
    <col min="2" max="2" width="10.25390625" style="1" customWidth="1"/>
    <col min="3" max="6" width="10.75390625" style="1" customWidth="1"/>
    <col min="7" max="7" width="12.625" style="1" customWidth="1"/>
    <col min="8" max="8" width="12.375" style="1" customWidth="1"/>
    <col min="9" max="9" width="9.25390625" style="1" customWidth="1"/>
    <col min="10" max="10" width="65.75390625" style="1" customWidth="1"/>
    <col min="11" max="16384" width="9.00390625" style="1" customWidth="1"/>
  </cols>
  <sheetData>
    <row r="1" spans="1:13" ht="20.25">
      <c r="A1" s="419" t="s">
        <v>212</v>
      </c>
      <c r="B1" s="416"/>
      <c r="C1" s="416"/>
      <c r="D1" s="416"/>
      <c r="E1" s="416"/>
      <c r="F1" s="416"/>
      <c r="I1" s="417" t="s">
        <v>420</v>
      </c>
      <c r="J1" s="454">
        <f>G14+G53+G190+G208+G223+G272</f>
        <v>59610</v>
      </c>
      <c r="L1" s="104"/>
      <c r="M1" s="104"/>
    </row>
    <row r="2" spans="1:13" ht="20.25">
      <c r="A2" s="419" t="s">
        <v>1213</v>
      </c>
      <c r="B2" s="416"/>
      <c r="C2" s="416"/>
      <c r="D2" s="416"/>
      <c r="E2" s="416"/>
      <c r="F2" s="416"/>
      <c r="I2" s="417"/>
      <c r="J2" s="454"/>
      <c r="K2" s="1077"/>
      <c r="L2" s="104"/>
      <c r="M2" s="104"/>
    </row>
    <row r="3" spans="1:11" ht="19.5" customHeight="1">
      <c r="A3" s="455"/>
      <c r="B3" s="455"/>
      <c r="C3" s="455"/>
      <c r="D3" s="455"/>
      <c r="E3" s="455"/>
      <c r="F3" s="455"/>
      <c r="J3" s="574"/>
      <c r="K3" s="104"/>
    </row>
    <row r="4" spans="1:6" ht="16.5" thickBot="1">
      <c r="A4" s="241" t="s">
        <v>675</v>
      </c>
      <c r="B4" s="241"/>
      <c r="C4" s="241"/>
      <c r="D4" s="241"/>
      <c r="E4" s="241"/>
      <c r="F4" s="241"/>
    </row>
    <row r="5" spans="1:12" ht="15">
      <c r="A5" s="979" t="s">
        <v>647</v>
      </c>
      <c r="B5" s="980" t="s">
        <v>648</v>
      </c>
      <c r="C5" s="1054" t="s">
        <v>928</v>
      </c>
      <c r="D5" s="980" t="s">
        <v>142</v>
      </c>
      <c r="E5" s="980" t="s">
        <v>214</v>
      </c>
      <c r="F5" s="980" t="s">
        <v>215</v>
      </c>
      <c r="G5" s="660" t="s">
        <v>1129</v>
      </c>
      <c r="H5" s="424" t="s">
        <v>1129</v>
      </c>
      <c r="I5" s="456" t="s">
        <v>649</v>
      </c>
      <c r="J5" s="423" t="s">
        <v>650</v>
      </c>
      <c r="L5" s="573" t="s">
        <v>6</v>
      </c>
    </row>
    <row r="6" spans="1:10" ht="15.75" thickBot="1">
      <c r="A6" s="518"/>
      <c r="B6" s="981" t="s">
        <v>559</v>
      </c>
      <c r="C6" s="1055" t="s">
        <v>559</v>
      </c>
      <c r="D6" s="981" t="s">
        <v>559</v>
      </c>
      <c r="E6" s="981" t="s">
        <v>559</v>
      </c>
      <c r="F6" s="981" t="s">
        <v>559</v>
      </c>
      <c r="G6" s="661" t="s">
        <v>207</v>
      </c>
      <c r="H6" s="427" t="s">
        <v>87</v>
      </c>
      <c r="I6" s="428" t="s">
        <v>651</v>
      </c>
      <c r="J6" s="426" t="s">
        <v>676</v>
      </c>
    </row>
    <row r="7" spans="1:10" ht="14.25">
      <c r="A7" s="987" t="s">
        <v>677</v>
      </c>
      <c r="B7" s="982">
        <v>5612</v>
      </c>
      <c r="C7" s="1056">
        <v>5612</v>
      </c>
      <c r="D7" s="982">
        <v>5612</v>
      </c>
      <c r="E7" s="982">
        <v>5612</v>
      </c>
      <c r="F7" s="982">
        <v>5800</v>
      </c>
      <c r="G7" s="970">
        <v>5799</v>
      </c>
      <c r="H7" s="916">
        <f>IF(OR(G7=0,F7=0),"*",G7/F7)</f>
        <v>0.9998275862068966</v>
      </c>
      <c r="I7" s="458" t="s">
        <v>678</v>
      </c>
      <c r="J7" s="459" t="s">
        <v>679</v>
      </c>
    </row>
    <row r="8" spans="1:10" ht="14.25">
      <c r="A8" s="988" t="s">
        <v>680</v>
      </c>
      <c r="B8" s="983">
        <v>356</v>
      </c>
      <c r="C8" s="1057">
        <v>356</v>
      </c>
      <c r="D8" s="983">
        <v>516</v>
      </c>
      <c r="E8" s="983">
        <v>550</v>
      </c>
      <c r="F8" s="983">
        <v>574</v>
      </c>
      <c r="G8" s="971">
        <v>574</v>
      </c>
      <c r="H8" s="916">
        <f aca="true" t="shared" si="0" ref="H8:H14">IF(OR(G8=0,F8=0),"*",G8/F8)</f>
        <v>1</v>
      </c>
      <c r="I8" s="460" t="s">
        <v>678</v>
      </c>
      <c r="J8" s="430" t="s">
        <v>679</v>
      </c>
    </row>
    <row r="9" spans="1:10" ht="14.25">
      <c r="A9" s="988" t="s">
        <v>681</v>
      </c>
      <c r="B9" s="983">
        <v>476</v>
      </c>
      <c r="C9" s="1057">
        <v>476</v>
      </c>
      <c r="D9" s="983">
        <v>476</v>
      </c>
      <c r="E9" s="983">
        <v>476</v>
      </c>
      <c r="F9" s="983">
        <v>508</v>
      </c>
      <c r="G9" s="971">
        <v>508</v>
      </c>
      <c r="H9" s="916">
        <f t="shared" si="0"/>
        <v>1</v>
      </c>
      <c r="I9" s="460" t="s">
        <v>678</v>
      </c>
      <c r="J9" s="430" t="s">
        <v>679</v>
      </c>
    </row>
    <row r="10" spans="1:10" ht="14.25">
      <c r="A10" s="988" t="s">
        <v>682</v>
      </c>
      <c r="B10" s="983">
        <v>5796</v>
      </c>
      <c r="C10" s="1057">
        <v>5796</v>
      </c>
      <c r="D10" s="983">
        <v>5796</v>
      </c>
      <c r="E10" s="983">
        <v>5796</v>
      </c>
      <c r="F10" s="983">
        <v>5796</v>
      </c>
      <c r="G10" s="971">
        <v>5320</v>
      </c>
      <c r="H10" s="916">
        <f t="shared" si="0"/>
        <v>0.9178743961352657</v>
      </c>
      <c r="I10" s="460" t="s">
        <v>678</v>
      </c>
      <c r="J10" s="430" t="s">
        <v>679</v>
      </c>
    </row>
    <row r="11" spans="1:10" ht="14.25">
      <c r="A11" s="988" t="s">
        <v>683</v>
      </c>
      <c r="B11" s="984">
        <v>790</v>
      </c>
      <c r="C11" s="1058">
        <v>2180</v>
      </c>
      <c r="D11" s="984">
        <v>2180</v>
      </c>
      <c r="E11" s="984">
        <v>2180</v>
      </c>
      <c r="F11" s="984">
        <v>2180</v>
      </c>
      <c r="G11" s="972">
        <v>2180</v>
      </c>
      <c r="H11" s="916">
        <f t="shared" si="0"/>
        <v>1</v>
      </c>
      <c r="I11" s="460" t="s">
        <v>678</v>
      </c>
      <c r="J11" s="430" t="s">
        <v>679</v>
      </c>
    </row>
    <row r="12" spans="1:10" ht="14.25">
      <c r="A12" s="989" t="s">
        <v>684</v>
      </c>
      <c r="B12" s="985">
        <v>12499</v>
      </c>
      <c r="C12" s="1059">
        <v>12499</v>
      </c>
      <c r="D12" s="985">
        <v>12499</v>
      </c>
      <c r="E12" s="985">
        <v>12465</v>
      </c>
      <c r="F12" s="985">
        <v>12465</v>
      </c>
      <c r="G12" s="973">
        <v>11805</v>
      </c>
      <c r="H12" s="916">
        <f t="shared" si="0"/>
        <v>0.9470517448856799</v>
      </c>
      <c r="I12" s="461" t="s">
        <v>678</v>
      </c>
      <c r="J12" s="434" t="s">
        <v>679</v>
      </c>
    </row>
    <row r="13" spans="1:10" ht="15" thickBot="1">
      <c r="A13" s="990" t="s">
        <v>685</v>
      </c>
      <c r="B13" s="986">
        <v>2056</v>
      </c>
      <c r="C13" s="1060">
        <v>2056</v>
      </c>
      <c r="D13" s="986">
        <v>2056</v>
      </c>
      <c r="E13" s="986">
        <v>2056</v>
      </c>
      <c r="F13" s="986">
        <v>2150</v>
      </c>
      <c r="G13" s="974">
        <v>2150</v>
      </c>
      <c r="H13" s="917">
        <f t="shared" si="0"/>
        <v>1</v>
      </c>
      <c r="I13" s="464" t="s">
        <v>678</v>
      </c>
      <c r="J13" s="465" t="s">
        <v>679</v>
      </c>
    </row>
    <row r="14" spans="1:10" ht="15.75" thickBot="1">
      <c r="A14" s="436" t="s">
        <v>420</v>
      </c>
      <c r="B14" s="976">
        <v>27585</v>
      </c>
      <c r="C14" s="976">
        <f>SUM(C6:C13)</f>
        <v>28975</v>
      </c>
      <c r="D14" s="976">
        <f>SUM(D6:D13)</f>
        <v>29135</v>
      </c>
      <c r="E14" s="976">
        <f>SUM(E6:E13)</f>
        <v>29135</v>
      </c>
      <c r="F14" s="976">
        <f>SUM(F6:F13)</f>
        <v>29473</v>
      </c>
      <c r="G14" s="976">
        <f>SUM(G7:G13)</f>
        <v>28336</v>
      </c>
      <c r="H14" s="892">
        <f t="shared" si="0"/>
        <v>0.9614223187323991</v>
      </c>
      <c r="I14" s="476"/>
      <c r="J14" s="436"/>
    </row>
    <row r="15" spans="1:9" ht="9.75" customHeight="1">
      <c r="A15" s="467"/>
      <c r="B15" s="977"/>
      <c r="C15" s="911"/>
      <c r="D15" s="911"/>
      <c r="E15" s="911"/>
      <c r="F15" s="911"/>
      <c r="G15" s="911"/>
      <c r="H15" s="911"/>
      <c r="I15" s="468"/>
    </row>
    <row r="16" spans="1:9" ht="16.5" thickBot="1">
      <c r="A16" s="241" t="s">
        <v>686</v>
      </c>
      <c r="B16" s="978"/>
      <c r="C16" s="912"/>
      <c r="D16" s="912"/>
      <c r="E16" s="912"/>
      <c r="F16" s="912"/>
      <c r="G16" s="912"/>
      <c r="H16" s="912"/>
      <c r="I16" s="469"/>
    </row>
    <row r="17" spans="1:10" ht="15">
      <c r="A17" s="979" t="s">
        <v>647</v>
      </c>
      <c r="B17" s="980" t="s">
        <v>648</v>
      </c>
      <c r="C17" s="980" t="s">
        <v>928</v>
      </c>
      <c r="D17" s="980" t="s">
        <v>142</v>
      </c>
      <c r="E17" s="980" t="s">
        <v>214</v>
      </c>
      <c r="F17" s="980" t="s">
        <v>215</v>
      </c>
      <c r="G17" s="424" t="s">
        <v>1129</v>
      </c>
      <c r="H17" s="424" t="s">
        <v>1129</v>
      </c>
      <c r="I17" s="425" t="s">
        <v>649</v>
      </c>
      <c r="J17" s="423" t="s">
        <v>650</v>
      </c>
    </row>
    <row r="18" spans="1:10" ht="15.75" thickBot="1">
      <c r="A18" s="518"/>
      <c r="B18" s="981" t="s">
        <v>559</v>
      </c>
      <c r="C18" s="981" t="s">
        <v>559</v>
      </c>
      <c r="D18" s="981" t="s">
        <v>559</v>
      </c>
      <c r="E18" s="981" t="s">
        <v>559</v>
      </c>
      <c r="F18" s="981" t="s">
        <v>559</v>
      </c>
      <c r="G18" s="661" t="s">
        <v>207</v>
      </c>
      <c r="H18" s="427" t="s">
        <v>87</v>
      </c>
      <c r="I18" s="428" t="s">
        <v>651</v>
      </c>
      <c r="J18" s="443"/>
    </row>
    <row r="19" spans="1:10" ht="14.25">
      <c r="A19" s="999" t="s">
        <v>687</v>
      </c>
      <c r="B19" s="995">
        <v>216</v>
      </c>
      <c r="C19" s="995">
        <v>216</v>
      </c>
      <c r="D19" s="995">
        <v>240</v>
      </c>
      <c r="E19" s="995">
        <v>240</v>
      </c>
      <c r="F19" s="995">
        <v>240</v>
      </c>
      <c r="G19" s="991">
        <v>343</v>
      </c>
      <c r="H19" s="916">
        <f>IF(OR(G19=0,F19=0),"*",G19/F19)</f>
        <v>1.4291666666666667</v>
      </c>
      <c r="I19" s="470" t="s">
        <v>67</v>
      </c>
      <c r="J19" s="571" t="s">
        <v>78</v>
      </c>
    </row>
    <row r="20" spans="1:10" ht="14.25">
      <c r="A20" s="989" t="s">
        <v>687</v>
      </c>
      <c r="B20" s="996">
        <v>0</v>
      </c>
      <c r="C20" s="996">
        <v>0</v>
      </c>
      <c r="D20" s="996">
        <v>0</v>
      </c>
      <c r="E20" s="996">
        <v>5</v>
      </c>
      <c r="F20" s="996">
        <v>5</v>
      </c>
      <c r="G20" s="992">
        <v>10</v>
      </c>
      <c r="H20" s="916">
        <f aca="true" t="shared" si="1" ref="H20:H53">IF(OR(G20=0,F20=0),"*",G20/F20)</f>
        <v>2</v>
      </c>
      <c r="I20" s="471" t="s">
        <v>688</v>
      </c>
      <c r="J20" s="472" t="s">
        <v>692</v>
      </c>
    </row>
    <row r="21" spans="1:12" ht="14.25">
      <c r="A21" s="989" t="s">
        <v>687</v>
      </c>
      <c r="B21" s="997">
        <v>0</v>
      </c>
      <c r="C21" s="997">
        <v>0</v>
      </c>
      <c r="D21" s="997">
        <v>0</v>
      </c>
      <c r="E21" s="997">
        <v>0</v>
      </c>
      <c r="F21" s="997">
        <v>0</v>
      </c>
      <c r="G21" s="993">
        <v>0</v>
      </c>
      <c r="H21" s="916" t="str">
        <f t="shared" si="1"/>
        <v>*</v>
      </c>
      <c r="I21" s="461" t="s">
        <v>693</v>
      </c>
      <c r="J21" s="473" t="s">
        <v>694</v>
      </c>
      <c r="L21" s="104"/>
    </row>
    <row r="22" spans="1:10" ht="14.25">
      <c r="A22" s="989" t="s">
        <v>687</v>
      </c>
      <c r="B22" s="996">
        <v>0</v>
      </c>
      <c r="C22" s="996">
        <v>0</v>
      </c>
      <c r="D22" s="996">
        <v>39</v>
      </c>
      <c r="E22" s="996">
        <v>49</v>
      </c>
      <c r="F22" s="996">
        <v>49</v>
      </c>
      <c r="G22" s="992">
        <v>53</v>
      </c>
      <c r="H22" s="916">
        <f t="shared" si="1"/>
        <v>1.0816326530612246</v>
      </c>
      <c r="I22" s="461" t="s">
        <v>695</v>
      </c>
      <c r="J22" s="434" t="s">
        <v>696</v>
      </c>
    </row>
    <row r="23" spans="1:12" ht="14.25">
      <c r="A23" s="1000" t="s">
        <v>687</v>
      </c>
      <c r="B23" s="996">
        <v>0</v>
      </c>
      <c r="C23" s="996">
        <v>0</v>
      </c>
      <c r="D23" s="996">
        <v>0</v>
      </c>
      <c r="E23" s="996">
        <v>0</v>
      </c>
      <c r="F23" s="996">
        <v>0</v>
      </c>
      <c r="G23" s="992">
        <v>0</v>
      </c>
      <c r="H23" s="916" t="str">
        <f t="shared" si="1"/>
        <v>*</v>
      </c>
      <c r="I23" s="461" t="s">
        <v>743</v>
      </c>
      <c r="J23" s="569" t="s">
        <v>445</v>
      </c>
      <c r="L23" s="104"/>
    </row>
    <row r="24" spans="1:13" ht="14.25">
      <c r="A24" s="989" t="s">
        <v>687</v>
      </c>
      <c r="B24" s="997">
        <v>0</v>
      </c>
      <c r="C24" s="997">
        <v>0</v>
      </c>
      <c r="D24" s="997">
        <v>105</v>
      </c>
      <c r="E24" s="997">
        <v>105</v>
      </c>
      <c r="F24" s="997">
        <v>105</v>
      </c>
      <c r="G24" s="993">
        <v>122</v>
      </c>
      <c r="H24" s="916">
        <f t="shared" si="1"/>
        <v>1.161904761904762</v>
      </c>
      <c r="I24" s="461" t="s">
        <v>697</v>
      </c>
      <c r="J24" s="473" t="s">
        <v>698</v>
      </c>
      <c r="M24" s="104"/>
    </row>
    <row r="25" spans="1:13" ht="14.25">
      <c r="A25" s="989" t="s">
        <v>687</v>
      </c>
      <c r="B25" s="997">
        <v>10</v>
      </c>
      <c r="C25" s="997">
        <v>10</v>
      </c>
      <c r="D25" s="997">
        <v>10</v>
      </c>
      <c r="E25" s="997">
        <v>10</v>
      </c>
      <c r="F25" s="997">
        <v>10</v>
      </c>
      <c r="G25" s="993">
        <v>-250</v>
      </c>
      <c r="H25" s="916">
        <f t="shared" si="1"/>
        <v>-25</v>
      </c>
      <c r="I25" s="461" t="s">
        <v>699</v>
      </c>
      <c r="J25" s="473" t="s">
        <v>700</v>
      </c>
      <c r="M25" s="104"/>
    </row>
    <row r="26" spans="1:13" ht="14.25">
      <c r="A26" s="1000" t="s">
        <v>687</v>
      </c>
      <c r="B26" s="996">
        <v>0</v>
      </c>
      <c r="C26" s="996">
        <v>0</v>
      </c>
      <c r="D26" s="996">
        <v>0</v>
      </c>
      <c r="E26" s="996">
        <v>0</v>
      </c>
      <c r="F26" s="996">
        <v>0</v>
      </c>
      <c r="G26" s="992">
        <v>0</v>
      </c>
      <c r="H26" s="916" t="str">
        <f t="shared" si="1"/>
        <v>*</v>
      </c>
      <c r="I26" s="461" t="s">
        <v>937</v>
      </c>
      <c r="J26" s="473" t="s">
        <v>901</v>
      </c>
      <c r="M26" s="104"/>
    </row>
    <row r="27" spans="1:14" ht="14.25">
      <c r="A27" s="989" t="s">
        <v>687</v>
      </c>
      <c r="B27" s="998">
        <v>20</v>
      </c>
      <c r="C27" s="998">
        <v>20</v>
      </c>
      <c r="D27" s="998">
        <v>20</v>
      </c>
      <c r="E27" s="998">
        <v>90</v>
      </c>
      <c r="F27" s="998">
        <v>90</v>
      </c>
      <c r="G27" s="994">
        <v>117</v>
      </c>
      <c r="H27" s="916">
        <f t="shared" si="1"/>
        <v>1.3</v>
      </c>
      <c r="I27" s="461" t="s">
        <v>701</v>
      </c>
      <c r="J27" s="473" t="s">
        <v>282</v>
      </c>
      <c r="L27" s="574"/>
      <c r="M27" s="307"/>
      <c r="N27" s="307"/>
    </row>
    <row r="28" spans="1:14" ht="14.25">
      <c r="A28" s="989" t="s">
        <v>687</v>
      </c>
      <c r="B28" s="996">
        <v>0</v>
      </c>
      <c r="C28" s="996">
        <v>0</v>
      </c>
      <c r="D28" s="996">
        <v>0</v>
      </c>
      <c r="E28" s="996">
        <v>0</v>
      </c>
      <c r="F28" s="996">
        <v>0</v>
      </c>
      <c r="G28" s="992">
        <v>0</v>
      </c>
      <c r="H28" s="916" t="str">
        <f t="shared" si="1"/>
        <v>*</v>
      </c>
      <c r="I28" s="461" t="s">
        <v>668</v>
      </c>
      <c r="J28" s="434" t="s">
        <v>702</v>
      </c>
      <c r="L28" s="104"/>
      <c r="N28" s="574"/>
    </row>
    <row r="29" spans="1:11" ht="14.25">
      <c r="A29" s="989" t="s">
        <v>687</v>
      </c>
      <c r="B29" s="996">
        <v>0</v>
      </c>
      <c r="C29" s="996">
        <v>0</v>
      </c>
      <c r="D29" s="996">
        <v>0</v>
      </c>
      <c r="E29" s="996">
        <v>0</v>
      </c>
      <c r="F29" s="996">
        <v>0</v>
      </c>
      <c r="G29" s="992">
        <v>0</v>
      </c>
      <c r="H29" s="916" t="str">
        <f t="shared" si="1"/>
        <v>*</v>
      </c>
      <c r="I29" s="471" t="s">
        <v>703</v>
      </c>
      <c r="J29" s="474" t="s">
        <v>704</v>
      </c>
      <c r="K29" s="104"/>
    </row>
    <row r="30" spans="1:12" ht="14.25">
      <c r="A30" s="989" t="s">
        <v>687</v>
      </c>
      <c r="B30" s="996">
        <v>0</v>
      </c>
      <c r="C30" s="996">
        <v>0</v>
      </c>
      <c r="D30" s="996">
        <v>0</v>
      </c>
      <c r="E30" s="996">
        <v>0</v>
      </c>
      <c r="F30" s="996">
        <v>0</v>
      </c>
      <c r="G30" s="992">
        <v>0</v>
      </c>
      <c r="H30" s="916" t="str">
        <f t="shared" si="1"/>
        <v>*</v>
      </c>
      <c r="I30" s="471" t="s">
        <v>705</v>
      </c>
      <c r="J30" s="474" t="s">
        <v>706</v>
      </c>
      <c r="L30" s="104"/>
    </row>
    <row r="31" spans="1:12" ht="14.25">
      <c r="A31" s="989" t="s">
        <v>687</v>
      </c>
      <c r="B31" s="996">
        <v>0</v>
      </c>
      <c r="C31" s="996">
        <v>0</v>
      </c>
      <c r="D31" s="996">
        <v>0</v>
      </c>
      <c r="E31" s="996">
        <v>0</v>
      </c>
      <c r="F31" s="996">
        <v>0</v>
      </c>
      <c r="G31" s="992">
        <v>2</v>
      </c>
      <c r="H31" s="916" t="str">
        <f t="shared" si="1"/>
        <v>*</v>
      </c>
      <c r="I31" s="471" t="s">
        <v>723</v>
      </c>
      <c r="J31" s="487" t="s">
        <v>724</v>
      </c>
      <c r="L31" s="104"/>
    </row>
    <row r="32" spans="1:12" ht="14.25">
      <c r="A32" s="989" t="s">
        <v>687</v>
      </c>
      <c r="B32" s="996">
        <v>0</v>
      </c>
      <c r="C32" s="996">
        <v>0</v>
      </c>
      <c r="D32" s="996">
        <v>0</v>
      </c>
      <c r="E32" s="996">
        <v>0</v>
      </c>
      <c r="F32" s="996">
        <v>0</v>
      </c>
      <c r="G32" s="992">
        <v>0</v>
      </c>
      <c r="H32" s="916" t="str">
        <f t="shared" si="1"/>
        <v>*</v>
      </c>
      <c r="I32" s="471" t="s">
        <v>707</v>
      </c>
      <c r="J32" s="430" t="s">
        <v>708</v>
      </c>
      <c r="L32" s="104"/>
    </row>
    <row r="33" spans="1:13" ht="14.25">
      <c r="A33" s="989" t="s">
        <v>687</v>
      </c>
      <c r="B33" s="996">
        <v>0</v>
      </c>
      <c r="C33" s="996">
        <v>0</v>
      </c>
      <c r="D33" s="996">
        <v>0</v>
      </c>
      <c r="E33" s="996">
        <v>0</v>
      </c>
      <c r="F33" s="996">
        <v>0</v>
      </c>
      <c r="G33" s="992">
        <v>0</v>
      </c>
      <c r="H33" s="916" t="str">
        <f t="shared" si="1"/>
        <v>*</v>
      </c>
      <c r="I33" s="461" t="s">
        <v>678</v>
      </c>
      <c r="J33" s="434" t="s">
        <v>679</v>
      </c>
      <c r="L33" s="104"/>
      <c r="M33" s="104"/>
    </row>
    <row r="34" spans="1:10" ht="14.25">
      <c r="A34" s="989" t="s">
        <v>687</v>
      </c>
      <c r="B34" s="996">
        <v>0</v>
      </c>
      <c r="C34" s="996">
        <v>0</v>
      </c>
      <c r="D34" s="996">
        <v>0</v>
      </c>
      <c r="E34" s="996">
        <v>60</v>
      </c>
      <c r="F34" s="996">
        <v>60</v>
      </c>
      <c r="G34" s="992">
        <v>60</v>
      </c>
      <c r="H34" s="916">
        <f t="shared" si="1"/>
        <v>1</v>
      </c>
      <c r="I34" s="460" t="s">
        <v>709</v>
      </c>
      <c r="J34" s="430" t="s">
        <v>710</v>
      </c>
    </row>
    <row r="35" spans="1:10" ht="14.25">
      <c r="A35" s="989" t="s">
        <v>687</v>
      </c>
      <c r="B35" s="996">
        <v>0</v>
      </c>
      <c r="C35" s="996">
        <v>0</v>
      </c>
      <c r="D35" s="996">
        <v>0</v>
      </c>
      <c r="E35" s="996">
        <v>0</v>
      </c>
      <c r="F35" s="996">
        <v>0</v>
      </c>
      <c r="G35" s="992">
        <v>0</v>
      </c>
      <c r="H35" s="916" t="str">
        <f t="shared" si="1"/>
        <v>*</v>
      </c>
      <c r="I35" s="460" t="s">
        <v>711</v>
      </c>
      <c r="J35" s="569" t="s">
        <v>1163</v>
      </c>
    </row>
    <row r="36" spans="1:12" ht="14.25">
      <c r="A36" s="989" t="s">
        <v>687</v>
      </c>
      <c r="B36" s="996">
        <v>0</v>
      </c>
      <c r="C36" s="996">
        <v>0</v>
      </c>
      <c r="D36" s="996">
        <v>0</v>
      </c>
      <c r="E36" s="996">
        <v>0</v>
      </c>
      <c r="F36" s="996">
        <v>0</v>
      </c>
      <c r="G36" s="992">
        <v>0</v>
      </c>
      <c r="H36" s="916" t="str">
        <f t="shared" si="1"/>
        <v>*</v>
      </c>
      <c r="I36" s="460" t="s">
        <v>712</v>
      </c>
      <c r="J36" s="430" t="s">
        <v>713</v>
      </c>
      <c r="L36" s="104">
        <f>SUM(G19:G36)</f>
        <v>457</v>
      </c>
    </row>
    <row r="37" spans="1:10" ht="14.25">
      <c r="A37" s="1000" t="s">
        <v>920</v>
      </c>
      <c r="B37" s="983">
        <v>240</v>
      </c>
      <c r="C37" s="983">
        <v>240</v>
      </c>
      <c r="D37" s="983">
        <v>240</v>
      </c>
      <c r="E37" s="983">
        <v>240</v>
      </c>
      <c r="F37" s="983">
        <v>240</v>
      </c>
      <c r="G37" s="971">
        <v>255</v>
      </c>
      <c r="H37" s="916">
        <f t="shared" si="1"/>
        <v>1.0625</v>
      </c>
      <c r="I37" s="460" t="s">
        <v>678</v>
      </c>
      <c r="J37" s="430" t="s">
        <v>679</v>
      </c>
    </row>
    <row r="38" spans="1:10" ht="14.25">
      <c r="A38" s="989" t="s">
        <v>714</v>
      </c>
      <c r="B38" s="983">
        <v>80</v>
      </c>
      <c r="C38" s="983">
        <v>80</v>
      </c>
      <c r="D38" s="983">
        <v>106</v>
      </c>
      <c r="E38" s="983">
        <v>106</v>
      </c>
      <c r="F38" s="983">
        <v>106</v>
      </c>
      <c r="G38" s="971">
        <v>106</v>
      </c>
      <c r="H38" s="916">
        <f t="shared" si="1"/>
        <v>1</v>
      </c>
      <c r="I38" s="460" t="s">
        <v>678</v>
      </c>
      <c r="J38" s="430" t="s">
        <v>679</v>
      </c>
    </row>
    <row r="39" spans="1:10" ht="14.25">
      <c r="A39" s="989" t="s">
        <v>716</v>
      </c>
      <c r="B39" s="983">
        <v>0</v>
      </c>
      <c r="C39" s="983">
        <v>0</v>
      </c>
      <c r="D39" s="983">
        <v>0</v>
      </c>
      <c r="E39" s="983">
        <v>0</v>
      </c>
      <c r="F39" s="983">
        <v>0</v>
      </c>
      <c r="G39" s="971">
        <v>0</v>
      </c>
      <c r="H39" s="916" t="str">
        <f t="shared" si="1"/>
        <v>*</v>
      </c>
      <c r="I39" s="460" t="s">
        <v>717</v>
      </c>
      <c r="J39" s="430" t="s">
        <v>718</v>
      </c>
    </row>
    <row r="40" spans="1:10" ht="14.25">
      <c r="A40" s="989" t="s">
        <v>719</v>
      </c>
      <c r="B40" s="985">
        <v>0</v>
      </c>
      <c r="C40" s="985">
        <v>0</v>
      </c>
      <c r="D40" s="985">
        <v>0</v>
      </c>
      <c r="E40" s="985">
        <v>0</v>
      </c>
      <c r="F40" s="985">
        <v>0</v>
      </c>
      <c r="G40" s="973">
        <v>0</v>
      </c>
      <c r="H40" s="916" t="str">
        <f t="shared" si="1"/>
        <v>*</v>
      </c>
      <c r="I40" s="460" t="s">
        <v>678</v>
      </c>
      <c r="J40" s="430" t="s">
        <v>679</v>
      </c>
    </row>
    <row r="41" spans="1:10" ht="14.25">
      <c r="A41" s="989" t="s">
        <v>720</v>
      </c>
      <c r="B41" s="985">
        <v>0</v>
      </c>
      <c r="C41" s="985">
        <v>0</v>
      </c>
      <c r="D41" s="985">
        <v>0</v>
      </c>
      <c r="E41" s="985">
        <v>0</v>
      </c>
      <c r="F41" s="985">
        <v>0</v>
      </c>
      <c r="G41" s="973">
        <v>0</v>
      </c>
      <c r="H41" s="916" t="str">
        <f t="shared" si="1"/>
        <v>*</v>
      </c>
      <c r="I41" s="460" t="s">
        <v>678</v>
      </c>
      <c r="J41" s="430" t="s">
        <v>679</v>
      </c>
    </row>
    <row r="42" spans="1:10" ht="14.25">
      <c r="A42" s="1001" t="s">
        <v>721</v>
      </c>
      <c r="B42" s="985">
        <v>0</v>
      </c>
      <c r="C42" s="985">
        <v>0</v>
      </c>
      <c r="D42" s="985">
        <v>0</v>
      </c>
      <c r="E42" s="985">
        <v>1</v>
      </c>
      <c r="F42" s="985">
        <v>1</v>
      </c>
      <c r="G42" s="973">
        <v>1</v>
      </c>
      <c r="H42" s="916">
        <f t="shared" si="1"/>
        <v>1</v>
      </c>
      <c r="I42" s="567" t="s">
        <v>688</v>
      </c>
      <c r="J42" s="568" t="s">
        <v>692</v>
      </c>
    </row>
    <row r="43" spans="1:10" ht="14.25">
      <c r="A43" s="989" t="s">
        <v>722</v>
      </c>
      <c r="B43" s="985">
        <v>1550</v>
      </c>
      <c r="C43" s="985">
        <v>1550</v>
      </c>
      <c r="D43" s="985">
        <v>1550</v>
      </c>
      <c r="E43" s="985">
        <v>1550</v>
      </c>
      <c r="F43" s="985">
        <v>1692</v>
      </c>
      <c r="G43" s="973">
        <v>1692</v>
      </c>
      <c r="H43" s="916">
        <f t="shared" si="1"/>
        <v>1</v>
      </c>
      <c r="I43" s="461" t="s">
        <v>723</v>
      </c>
      <c r="J43" s="434" t="s">
        <v>724</v>
      </c>
    </row>
    <row r="44" spans="1:10" ht="14.25">
      <c r="A44" s="989" t="s">
        <v>725</v>
      </c>
      <c r="B44" s="985">
        <v>45</v>
      </c>
      <c r="C44" s="985">
        <v>45</v>
      </c>
      <c r="D44" s="985">
        <v>45</v>
      </c>
      <c r="E44" s="985">
        <v>45</v>
      </c>
      <c r="F44" s="985">
        <v>45</v>
      </c>
      <c r="G44" s="973">
        <v>45</v>
      </c>
      <c r="H44" s="916">
        <f t="shared" si="1"/>
        <v>1</v>
      </c>
      <c r="I44" s="463" t="s">
        <v>678</v>
      </c>
      <c r="J44" s="475" t="s">
        <v>679</v>
      </c>
    </row>
    <row r="45" spans="1:10" ht="14.25">
      <c r="A45" s="989" t="s">
        <v>726</v>
      </c>
      <c r="B45" s="983">
        <v>35</v>
      </c>
      <c r="C45" s="983">
        <v>35</v>
      </c>
      <c r="D45" s="983">
        <v>35</v>
      </c>
      <c r="E45" s="983">
        <v>38</v>
      </c>
      <c r="F45" s="983">
        <v>38</v>
      </c>
      <c r="G45" s="971">
        <v>23</v>
      </c>
      <c r="H45" s="916">
        <f t="shared" si="1"/>
        <v>0.6052631578947368</v>
      </c>
      <c r="I45" s="460" t="s">
        <v>678</v>
      </c>
      <c r="J45" s="430" t="s">
        <v>679</v>
      </c>
    </row>
    <row r="46" spans="1:10" ht="14.25">
      <c r="A46" s="989" t="s">
        <v>727</v>
      </c>
      <c r="B46" s="983">
        <v>10</v>
      </c>
      <c r="C46" s="983">
        <v>10</v>
      </c>
      <c r="D46" s="983">
        <v>10</v>
      </c>
      <c r="E46" s="983">
        <v>10</v>
      </c>
      <c r="F46" s="983">
        <v>10</v>
      </c>
      <c r="G46" s="971">
        <v>12</v>
      </c>
      <c r="H46" s="916">
        <f t="shared" si="1"/>
        <v>1.2</v>
      </c>
      <c r="I46" s="460" t="s">
        <v>678</v>
      </c>
      <c r="J46" s="430" t="s">
        <v>679</v>
      </c>
    </row>
    <row r="47" spans="1:10" ht="14.25">
      <c r="A47" s="989" t="s">
        <v>727</v>
      </c>
      <c r="B47" s="983">
        <v>0</v>
      </c>
      <c r="C47" s="983">
        <v>0</v>
      </c>
      <c r="D47" s="983">
        <v>0</v>
      </c>
      <c r="E47" s="983">
        <v>0</v>
      </c>
      <c r="F47" s="983">
        <v>0</v>
      </c>
      <c r="G47" s="971">
        <v>0</v>
      </c>
      <c r="H47" s="916" t="str">
        <f t="shared" si="1"/>
        <v>*</v>
      </c>
      <c r="I47" s="460" t="s">
        <v>67</v>
      </c>
      <c r="J47" s="571" t="s">
        <v>78</v>
      </c>
    </row>
    <row r="48" spans="1:10" ht="14.25">
      <c r="A48" s="989" t="s">
        <v>727</v>
      </c>
      <c r="B48" s="983">
        <v>0</v>
      </c>
      <c r="C48" s="983">
        <v>0</v>
      </c>
      <c r="D48" s="983">
        <v>0</v>
      </c>
      <c r="E48" s="983">
        <v>0</v>
      </c>
      <c r="F48" s="983">
        <v>0</v>
      </c>
      <c r="G48" s="971">
        <v>0</v>
      </c>
      <c r="H48" s="916" t="str">
        <f t="shared" si="1"/>
        <v>*</v>
      </c>
      <c r="I48" s="460" t="s">
        <v>695</v>
      </c>
      <c r="J48" s="434" t="s">
        <v>696</v>
      </c>
    </row>
    <row r="49" spans="1:10" ht="14.25">
      <c r="A49" s="989" t="s">
        <v>727</v>
      </c>
      <c r="B49" s="983">
        <v>0</v>
      </c>
      <c r="C49" s="983">
        <v>0</v>
      </c>
      <c r="D49" s="983">
        <v>0</v>
      </c>
      <c r="E49" s="983">
        <v>0</v>
      </c>
      <c r="F49" s="983">
        <v>0</v>
      </c>
      <c r="G49" s="971">
        <v>0</v>
      </c>
      <c r="H49" s="916" t="str">
        <f t="shared" si="1"/>
        <v>*</v>
      </c>
      <c r="I49" s="460" t="s">
        <v>678</v>
      </c>
      <c r="J49" s="430" t="s">
        <v>679</v>
      </c>
    </row>
    <row r="50" spans="1:10" ht="14.25">
      <c r="A50" s="989" t="s">
        <v>728</v>
      </c>
      <c r="B50" s="983">
        <v>0</v>
      </c>
      <c r="C50" s="983">
        <v>0</v>
      </c>
      <c r="D50" s="983">
        <v>0</v>
      </c>
      <c r="E50" s="983">
        <v>0</v>
      </c>
      <c r="F50" s="983">
        <v>0</v>
      </c>
      <c r="G50" s="971">
        <v>0</v>
      </c>
      <c r="H50" s="916" t="str">
        <f t="shared" si="1"/>
        <v>*</v>
      </c>
      <c r="I50" s="460" t="s">
        <v>67</v>
      </c>
      <c r="J50" s="571" t="s">
        <v>78</v>
      </c>
    </row>
    <row r="51" spans="1:10" ht="14.25">
      <c r="A51" s="989" t="s">
        <v>728</v>
      </c>
      <c r="B51" s="983">
        <v>1</v>
      </c>
      <c r="C51" s="983">
        <v>1</v>
      </c>
      <c r="D51" s="983">
        <v>1</v>
      </c>
      <c r="E51" s="983">
        <v>1</v>
      </c>
      <c r="F51" s="983">
        <v>1</v>
      </c>
      <c r="G51" s="971">
        <v>0</v>
      </c>
      <c r="H51" s="916" t="str">
        <f t="shared" si="1"/>
        <v>*</v>
      </c>
      <c r="I51" s="460" t="s">
        <v>678</v>
      </c>
      <c r="J51" s="430" t="s">
        <v>679</v>
      </c>
    </row>
    <row r="52" spans="1:10" ht="15" thickBot="1">
      <c r="A52" s="990" t="s">
        <v>729</v>
      </c>
      <c r="B52" s="986">
        <v>22</v>
      </c>
      <c r="C52" s="986">
        <v>22</v>
      </c>
      <c r="D52" s="986">
        <v>22</v>
      </c>
      <c r="E52" s="986">
        <v>19</v>
      </c>
      <c r="F52" s="986">
        <v>19</v>
      </c>
      <c r="G52" s="971">
        <v>13</v>
      </c>
      <c r="H52" s="968">
        <f t="shared" si="1"/>
        <v>0.6842105263157895</v>
      </c>
      <c r="I52" s="464" t="s">
        <v>678</v>
      </c>
      <c r="J52" s="430" t="s">
        <v>679</v>
      </c>
    </row>
    <row r="53" spans="1:10" ht="15.75" thickBot="1">
      <c r="A53" s="514" t="s">
        <v>420</v>
      </c>
      <c r="B53" s="976">
        <f aca="true" t="shared" si="2" ref="B53:G53">SUM(B19:B52)</f>
        <v>2229</v>
      </c>
      <c r="C53" s="976">
        <f t="shared" si="2"/>
        <v>2229</v>
      </c>
      <c r="D53" s="976">
        <f t="shared" si="2"/>
        <v>2423</v>
      </c>
      <c r="E53" s="976">
        <f t="shared" si="2"/>
        <v>2569</v>
      </c>
      <c r="F53" s="976">
        <f t="shared" si="2"/>
        <v>2711</v>
      </c>
      <c r="G53" s="1002">
        <f t="shared" si="2"/>
        <v>2604</v>
      </c>
      <c r="H53" s="892">
        <f t="shared" si="1"/>
        <v>0.9605311693102176</v>
      </c>
      <c r="I53" s="476"/>
      <c r="J53" s="452"/>
    </row>
    <row r="54" spans="1:9" ht="12" customHeight="1">
      <c r="A54" s="559"/>
      <c r="B54" s="1003"/>
      <c r="C54" s="1003"/>
      <c r="D54" s="1003"/>
      <c r="E54" s="1003"/>
      <c r="F54" s="1003"/>
      <c r="G54" s="1003"/>
      <c r="H54" s="913"/>
      <c r="I54" s="477"/>
    </row>
    <row r="55" spans="1:9" ht="16.5" thickBot="1">
      <c r="A55" s="1005" t="s">
        <v>730</v>
      </c>
      <c r="B55" s="1004"/>
      <c r="C55" s="1004"/>
      <c r="D55" s="1004"/>
      <c r="E55" s="1004"/>
      <c r="F55" s="1004"/>
      <c r="G55" s="1004"/>
      <c r="H55" s="914"/>
      <c r="I55" s="477"/>
    </row>
    <row r="56" spans="1:10" ht="15">
      <c r="A56" s="979" t="s">
        <v>647</v>
      </c>
      <c r="B56" s="980" t="s">
        <v>648</v>
      </c>
      <c r="C56" s="980" t="s">
        <v>928</v>
      </c>
      <c r="D56" s="980" t="s">
        <v>142</v>
      </c>
      <c r="E56" s="980" t="s">
        <v>214</v>
      </c>
      <c r="F56" s="980" t="s">
        <v>215</v>
      </c>
      <c r="G56" s="424" t="s">
        <v>1129</v>
      </c>
      <c r="H56" s="424" t="s">
        <v>1129</v>
      </c>
      <c r="I56" s="425" t="s">
        <v>649</v>
      </c>
      <c r="J56" s="423" t="s">
        <v>650</v>
      </c>
    </row>
    <row r="57" spans="1:10" ht="15.75" thickBot="1">
      <c r="A57" s="518"/>
      <c r="B57" s="981" t="s">
        <v>559</v>
      </c>
      <c r="C57" s="981" t="s">
        <v>559</v>
      </c>
      <c r="D57" s="981" t="s">
        <v>559</v>
      </c>
      <c r="E57" s="981" t="s">
        <v>559</v>
      </c>
      <c r="F57" s="981" t="s">
        <v>559</v>
      </c>
      <c r="G57" s="661" t="s">
        <v>207</v>
      </c>
      <c r="H57" s="427" t="s">
        <v>87</v>
      </c>
      <c r="I57" s="428" t="s">
        <v>651</v>
      </c>
      <c r="J57" s="426"/>
    </row>
    <row r="58" spans="1:10" ht="14.25">
      <c r="A58" s="1011" t="s">
        <v>731</v>
      </c>
      <c r="B58" s="1008">
        <v>0</v>
      </c>
      <c r="C58" s="1008">
        <v>0</v>
      </c>
      <c r="D58" s="1008">
        <v>0</v>
      </c>
      <c r="E58" s="1008">
        <v>0</v>
      </c>
      <c r="F58" s="1008">
        <v>0</v>
      </c>
      <c r="G58" s="973">
        <v>0</v>
      </c>
      <c r="H58" s="916" t="str">
        <f aca="true" t="shared" si="3" ref="H58:H121">IF(OR(G58=0,F58=0),"*",G58/F58)</f>
        <v>*</v>
      </c>
      <c r="I58" s="470" t="s">
        <v>732</v>
      </c>
      <c r="J58" s="479" t="s">
        <v>733</v>
      </c>
    </row>
    <row r="59" spans="1:10" ht="14.25">
      <c r="A59" s="1012" t="s">
        <v>731</v>
      </c>
      <c r="B59" s="985">
        <v>0</v>
      </c>
      <c r="C59" s="985">
        <v>0</v>
      </c>
      <c r="D59" s="985">
        <v>0</v>
      </c>
      <c r="E59" s="985">
        <v>0</v>
      </c>
      <c r="F59" s="985">
        <v>0</v>
      </c>
      <c r="G59" s="973">
        <v>0</v>
      </c>
      <c r="H59" s="916" t="str">
        <f t="shared" si="3"/>
        <v>*</v>
      </c>
      <c r="I59" s="471" t="s">
        <v>670</v>
      </c>
      <c r="J59" s="474" t="s">
        <v>734</v>
      </c>
    </row>
    <row r="60" spans="1:10" ht="14.25">
      <c r="A60" s="1012" t="s">
        <v>731</v>
      </c>
      <c r="B60" s="985">
        <v>0</v>
      </c>
      <c r="C60" s="985">
        <v>0</v>
      </c>
      <c r="D60" s="985">
        <v>0</v>
      </c>
      <c r="E60" s="985">
        <v>0</v>
      </c>
      <c r="F60" s="985">
        <v>0</v>
      </c>
      <c r="G60" s="973">
        <v>0</v>
      </c>
      <c r="H60" s="916" t="str">
        <f t="shared" si="3"/>
        <v>*</v>
      </c>
      <c r="I60" s="461" t="s">
        <v>735</v>
      </c>
      <c r="J60" s="482" t="s">
        <v>736</v>
      </c>
    </row>
    <row r="61" spans="1:10" ht="14.25">
      <c r="A61" s="1012" t="s">
        <v>731</v>
      </c>
      <c r="B61" s="985">
        <v>125</v>
      </c>
      <c r="C61" s="985">
        <v>125</v>
      </c>
      <c r="D61" s="985">
        <v>125</v>
      </c>
      <c r="E61" s="985">
        <v>116</v>
      </c>
      <c r="F61" s="985">
        <v>116</v>
      </c>
      <c r="G61" s="973">
        <v>83</v>
      </c>
      <c r="H61" s="916">
        <f t="shared" si="3"/>
        <v>0.7155172413793104</v>
      </c>
      <c r="I61" s="461" t="s">
        <v>1058</v>
      </c>
      <c r="J61" s="569" t="s">
        <v>1159</v>
      </c>
    </row>
    <row r="62" spans="1:13" ht="14.25">
      <c r="A62" s="1012" t="s">
        <v>731</v>
      </c>
      <c r="B62" s="985">
        <v>8</v>
      </c>
      <c r="C62" s="985">
        <v>8</v>
      </c>
      <c r="D62" s="985">
        <v>8</v>
      </c>
      <c r="E62" s="985">
        <v>8</v>
      </c>
      <c r="F62" s="985">
        <v>8</v>
      </c>
      <c r="G62" s="973">
        <v>4</v>
      </c>
      <c r="H62" s="916">
        <f t="shared" si="3"/>
        <v>0.5</v>
      </c>
      <c r="I62" s="461" t="s">
        <v>66</v>
      </c>
      <c r="J62" s="569" t="s">
        <v>79</v>
      </c>
      <c r="M62" s="104"/>
    </row>
    <row r="63" spans="1:12" ht="14.25">
      <c r="A63" s="1012" t="s">
        <v>731</v>
      </c>
      <c r="B63" s="985">
        <v>28</v>
      </c>
      <c r="C63" s="985">
        <v>28</v>
      </c>
      <c r="D63" s="985">
        <v>63</v>
      </c>
      <c r="E63" s="985">
        <v>63</v>
      </c>
      <c r="F63" s="985">
        <v>63</v>
      </c>
      <c r="G63" s="973">
        <v>65</v>
      </c>
      <c r="H63" s="916">
        <f t="shared" si="3"/>
        <v>1.0317460317460319</v>
      </c>
      <c r="I63" s="460" t="s">
        <v>67</v>
      </c>
      <c r="J63" s="571" t="s">
        <v>78</v>
      </c>
      <c r="L63" s="104"/>
    </row>
    <row r="64" spans="1:12" ht="14.25">
      <c r="A64" s="1012" t="s">
        <v>731</v>
      </c>
      <c r="B64" s="985">
        <v>0</v>
      </c>
      <c r="C64" s="985">
        <v>0</v>
      </c>
      <c r="D64" s="985">
        <v>0</v>
      </c>
      <c r="E64" s="985">
        <v>0</v>
      </c>
      <c r="F64" s="985">
        <v>0</v>
      </c>
      <c r="G64" s="973">
        <v>0</v>
      </c>
      <c r="H64" s="916" t="str">
        <f t="shared" si="3"/>
        <v>*</v>
      </c>
      <c r="I64" s="461" t="s">
        <v>737</v>
      </c>
      <c r="J64" s="434" t="s">
        <v>738</v>
      </c>
      <c r="L64" s="642"/>
    </row>
    <row r="65" spans="1:14" ht="14.25">
      <c r="A65" s="1012" t="s">
        <v>731</v>
      </c>
      <c r="B65" s="985">
        <v>0</v>
      </c>
      <c r="C65" s="985">
        <v>0</v>
      </c>
      <c r="D65" s="985">
        <v>0</v>
      </c>
      <c r="E65" s="985">
        <v>0</v>
      </c>
      <c r="F65" s="985">
        <v>0</v>
      </c>
      <c r="G65" s="973">
        <v>0</v>
      </c>
      <c r="H65" s="916" t="str">
        <f t="shared" si="3"/>
        <v>*</v>
      </c>
      <c r="I65" s="461" t="s">
        <v>695</v>
      </c>
      <c r="J65" s="434" t="s">
        <v>696</v>
      </c>
      <c r="N65" s="104"/>
    </row>
    <row r="66" spans="1:10" ht="14.25">
      <c r="A66" s="1012" t="s">
        <v>731</v>
      </c>
      <c r="B66" s="985">
        <v>0</v>
      </c>
      <c r="C66" s="985">
        <v>0</v>
      </c>
      <c r="D66" s="985">
        <v>0</v>
      </c>
      <c r="E66" s="985">
        <v>0</v>
      </c>
      <c r="F66" s="985">
        <v>0</v>
      </c>
      <c r="G66" s="973">
        <v>0</v>
      </c>
      <c r="H66" s="916" t="str">
        <f t="shared" si="3"/>
        <v>*</v>
      </c>
      <c r="I66" s="461" t="s">
        <v>739</v>
      </c>
      <c r="J66" s="569" t="s">
        <v>278</v>
      </c>
    </row>
    <row r="67" spans="1:10" ht="14.25">
      <c r="A67" s="1012" t="s">
        <v>731</v>
      </c>
      <c r="B67" s="985">
        <v>0</v>
      </c>
      <c r="C67" s="985">
        <v>0</v>
      </c>
      <c r="D67" s="985">
        <v>0</v>
      </c>
      <c r="E67" s="985">
        <v>0</v>
      </c>
      <c r="F67" s="985">
        <v>0</v>
      </c>
      <c r="G67" s="973">
        <v>0</v>
      </c>
      <c r="H67" s="916" t="str">
        <f t="shared" si="3"/>
        <v>*</v>
      </c>
      <c r="I67" s="461" t="s">
        <v>740</v>
      </c>
      <c r="J67" s="569" t="s">
        <v>280</v>
      </c>
    </row>
    <row r="68" spans="1:10" ht="14.25">
      <c r="A68" s="1012" t="s">
        <v>731</v>
      </c>
      <c r="B68" s="985">
        <v>0</v>
      </c>
      <c r="C68" s="985">
        <v>0</v>
      </c>
      <c r="D68" s="985">
        <v>0</v>
      </c>
      <c r="E68" s="985">
        <v>0</v>
      </c>
      <c r="F68" s="985">
        <v>0</v>
      </c>
      <c r="G68" s="973">
        <v>0</v>
      </c>
      <c r="H68" s="916" t="str">
        <f t="shared" si="3"/>
        <v>*</v>
      </c>
      <c r="I68" s="461" t="s">
        <v>741</v>
      </c>
      <c r="J68" s="434" t="s">
        <v>742</v>
      </c>
    </row>
    <row r="69" spans="1:12" ht="14.25">
      <c r="A69" s="1012" t="s">
        <v>731</v>
      </c>
      <c r="B69" s="985">
        <v>0</v>
      </c>
      <c r="C69" s="985">
        <v>0</v>
      </c>
      <c r="D69" s="985">
        <v>0</v>
      </c>
      <c r="E69" s="985">
        <v>0</v>
      </c>
      <c r="F69" s="985">
        <v>0</v>
      </c>
      <c r="G69" s="973">
        <v>0</v>
      </c>
      <c r="H69" s="916" t="str">
        <f t="shared" si="3"/>
        <v>*</v>
      </c>
      <c r="I69" s="461" t="s">
        <v>743</v>
      </c>
      <c r="J69" s="434" t="s">
        <v>744</v>
      </c>
      <c r="L69" s="104"/>
    </row>
    <row r="70" spans="1:13" ht="14.25">
      <c r="A70" s="1012" t="s">
        <v>731</v>
      </c>
      <c r="B70" s="985">
        <v>0</v>
      </c>
      <c r="C70" s="985">
        <v>0</v>
      </c>
      <c r="D70" s="985">
        <v>0</v>
      </c>
      <c r="E70" s="985">
        <v>0</v>
      </c>
      <c r="F70" s="985">
        <v>0</v>
      </c>
      <c r="G70" s="973">
        <v>0</v>
      </c>
      <c r="H70" s="916" t="str">
        <f t="shared" si="3"/>
        <v>*</v>
      </c>
      <c r="I70" s="461" t="s">
        <v>693</v>
      </c>
      <c r="J70" s="473" t="s">
        <v>694</v>
      </c>
      <c r="M70" s="104"/>
    </row>
    <row r="71" spans="1:12" ht="14.25">
      <c r="A71" s="1012" t="s">
        <v>731</v>
      </c>
      <c r="B71" s="985">
        <v>0</v>
      </c>
      <c r="C71" s="985">
        <v>0</v>
      </c>
      <c r="D71" s="985">
        <v>0</v>
      </c>
      <c r="E71" s="985">
        <v>0</v>
      </c>
      <c r="F71" s="985">
        <v>0</v>
      </c>
      <c r="G71" s="973">
        <v>0</v>
      </c>
      <c r="H71" s="916" t="str">
        <f t="shared" si="3"/>
        <v>*</v>
      </c>
      <c r="I71" s="461" t="s">
        <v>697</v>
      </c>
      <c r="J71" s="434" t="s">
        <v>745</v>
      </c>
      <c r="L71" s="104"/>
    </row>
    <row r="72" spans="1:10" ht="14.25">
      <c r="A72" s="1012" t="s">
        <v>731</v>
      </c>
      <c r="B72" s="985">
        <v>0</v>
      </c>
      <c r="C72" s="985">
        <v>0</v>
      </c>
      <c r="D72" s="985">
        <v>0</v>
      </c>
      <c r="E72" s="985">
        <v>0</v>
      </c>
      <c r="F72" s="985">
        <v>0</v>
      </c>
      <c r="G72" s="973">
        <v>0</v>
      </c>
      <c r="H72" s="916" t="str">
        <f t="shared" si="3"/>
        <v>*</v>
      </c>
      <c r="I72" s="461" t="s">
        <v>746</v>
      </c>
      <c r="J72" s="484" t="s">
        <v>771</v>
      </c>
    </row>
    <row r="73" spans="1:10" ht="14.25">
      <c r="A73" s="1012" t="s">
        <v>731</v>
      </c>
      <c r="B73" s="985">
        <v>0</v>
      </c>
      <c r="C73" s="985">
        <v>0</v>
      </c>
      <c r="D73" s="985">
        <v>0</v>
      </c>
      <c r="E73" s="985">
        <v>0</v>
      </c>
      <c r="F73" s="985">
        <v>0</v>
      </c>
      <c r="G73" s="973">
        <v>0</v>
      </c>
      <c r="H73" s="916" t="str">
        <f t="shared" si="3"/>
        <v>*</v>
      </c>
      <c r="I73" s="461" t="s">
        <v>701</v>
      </c>
      <c r="J73" s="473" t="s">
        <v>282</v>
      </c>
    </row>
    <row r="74" spans="1:12" ht="14.25">
      <c r="A74" s="1012" t="s">
        <v>731</v>
      </c>
      <c r="B74" s="985">
        <v>0</v>
      </c>
      <c r="C74" s="985">
        <v>0</v>
      </c>
      <c r="D74" s="985">
        <v>0</v>
      </c>
      <c r="E74" s="985">
        <v>0</v>
      </c>
      <c r="F74" s="985">
        <v>0</v>
      </c>
      <c r="G74" s="973">
        <v>0</v>
      </c>
      <c r="H74" s="916" t="str">
        <f t="shared" si="3"/>
        <v>*</v>
      </c>
      <c r="I74" s="461" t="s">
        <v>668</v>
      </c>
      <c r="J74" s="434" t="s">
        <v>702</v>
      </c>
      <c r="L74" s="104"/>
    </row>
    <row r="75" spans="1:10" ht="14.25">
      <c r="A75" s="1012" t="s">
        <v>731</v>
      </c>
      <c r="B75" s="985">
        <v>0</v>
      </c>
      <c r="C75" s="985">
        <v>0</v>
      </c>
      <c r="D75" s="985">
        <v>0</v>
      </c>
      <c r="E75" s="985">
        <v>0</v>
      </c>
      <c r="F75" s="985">
        <v>0</v>
      </c>
      <c r="G75" s="973">
        <v>0</v>
      </c>
      <c r="H75" s="916" t="str">
        <f t="shared" si="3"/>
        <v>*</v>
      </c>
      <c r="I75" s="461" t="s">
        <v>703</v>
      </c>
      <c r="J75" s="474" t="s">
        <v>704</v>
      </c>
    </row>
    <row r="76" spans="1:10" ht="14.25">
      <c r="A76" s="1012" t="s">
        <v>731</v>
      </c>
      <c r="B76" s="985">
        <v>0</v>
      </c>
      <c r="C76" s="985">
        <v>0</v>
      </c>
      <c r="D76" s="985">
        <v>0</v>
      </c>
      <c r="E76" s="985">
        <v>0</v>
      </c>
      <c r="F76" s="985">
        <v>0</v>
      </c>
      <c r="G76" s="973">
        <v>0</v>
      </c>
      <c r="H76" s="916" t="str">
        <f t="shared" si="3"/>
        <v>*</v>
      </c>
      <c r="I76" s="461" t="s">
        <v>705</v>
      </c>
      <c r="J76" s="434" t="s">
        <v>772</v>
      </c>
    </row>
    <row r="77" spans="1:10" ht="14.25">
      <c r="A77" s="1012" t="s">
        <v>731</v>
      </c>
      <c r="B77" s="985">
        <v>0</v>
      </c>
      <c r="C77" s="985">
        <v>0</v>
      </c>
      <c r="D77" s="985">
        <v>0</v>
      </c>
      <c r="E77" s="985">
        <v>0</v>
      </c>
      <c r="F77" s="985">
        <v>0</v>
      </c>
      <c r="G77" s="973">
        <v>0</v>
      </c>
      <c r="H77" s="916" t="str">
        <f t="shared" si="3"/>
        <v>*</v>
      </c>
      <c r="I77" s="460" t="s">
        <v>723</v>
      </c>
      <c r="J77" s="430" t="s">
        <v>773</v>
      </c>
    </row>
    <row r="78" spans="1:10" ht="14.25">
      <c r="A78" s="1012" t="s">
        <v>731</v>
      </c>
      <c r="B78" s="985">
        <v>0</v>
      </c>
      <c r="C78" s="985">
        <v>0</v>
      </c>
      <c r="D78" s="985">
        <v>0</v>
      </c>
      <c r="E78" s="985">
        <v>0</v>
      </c>
      <c r="F78" s="985">
        <v>0</v>
      </c>
      <c r="G78" s="973">
        <v>0</v>
      </c>
      <c r="H78" s="916" t="str">
        <f t="shared" si="3"/>
        <v>*</v>
      </c>
      <c r="I78" s="460" t="s">
        <v>774</v>
      </c>
      <c r="J78" s="430" t="s">
        <v>775</v>
      </c>
    </row>
    <row r="79" spans="1:10" ht="14.25">
      <c r="A79" s="1012" t="s">
        <v>731</v>
      </c>
      <c r="B79" s="985">
        <v>0</v>
      </c>
      <c r="C79" s="985">
        <v>0</v>
      </c>
      <c r="D79" s="985">
        <v>0</v>
      </c>
      <c r="E79" s="985">
        <v>0</v>
      </c>
      <c r="F79" s="985">
        <v>0</v>
      </c>
      <c r="G79" s="973">
        <v>0</v>
      </c>
      <c r="H79" s="916" t="str">
        <f t="shared" si="3"/>
        <v>*</v>
      </c>
      <c r="I79" s="460" t="s">
        <v>707</v>
      </c>
      <c r="J79" s="430" t="s">
        <v>708</v>
      </c>
    </row>
    <row r="80" spans="1:12" ht="14.25">
      <c r="A80" s="1012" t="s">
        <v>731</v>
      </c>
      <c r="B80" s="985">
        <v>0</v>
      </c>
      <c r="C80" s="985">
        <v>0</v>
      </c>
      <c r="D80" s="985">
        <v>0</v>
      </c>
      <c r="E80" s="985">
        <v>0</v>
      </c>
      <c r="F80" s="985">
        <v>0</v>
      </c>
      <c r="G80" s="973">
        <v>0</v>
      </c>
      <c r="H80" s="916" t="str">
        <f t="shared" si="3"/>
        <v>*</v>
      </c>
      <c r="I80" s="460" t="s">
        <v>774</v>
      </c>
      <c r="J80" s="430" t="s">
        <v>776</v>
      </c>
      <c r="L80" s="104"/>
    </row>
    <row r="81" spans="1:10" ht="14.25">
      <c r="A81" s="1012" t="s">
        <v>731</v>
      </c>
      <c r="B81" s="985">
        <v>0</v>
      </c>
      <c r="C81" s="985">
        <v>0</v>
      </c>
      <c r="D81" s="985">
        <v>0</v>
      </c>
      <c r="E81" s="985">
        <v>0</v>
      </c>
      <c r="F81" s="985">
        <v>0</v>
      </c>
      <c r="G81" s="973">
        <v>0</v>
      </c>
      <c r="H81" s="916" t="str">
        <f t="shared" si="3"/>
        <v>*</v>
      </c>
      <c r="I81" s="461" t="s">
        <v>673</v>
      </c>
      <c r="J81" s="434" t="s">
        <v>777</v>
      </c>
    </row>
    <row r="82" spans="1:10" ht="14.25">
      <c r="A82" s="1012" t="s">
        <v>731</v>
      </c>
      <c r="B82" s="985">
        <v>0</v>
      </c>
      <c r="C82" s="985">
        <v>0</v>
      </c>
      <c r="D82" s="985">
        <v>0</v>
      </c>
      <c r="E82" s="985">
        <v>0</v>
      </c>
      <c r="F82" s="985">
        <v>0</v>
      </c>
      <c r="G82" s="973">
        <v>0</v>
      </c>
      <c r="H82" s="916" t="str">
        <f t="shared" si="3"/>
        <v>*</v>
      </c>
      <c r="I82" s="461" t="s">
        <v>663</v>
      </c>
      <c r="J82" s="569" t="s">
        <v>321</v>
      </c>
    </row>
    <row r="83" spans="1:10" ht="14.25">
      <c r="A83" s="1012" t="s">
        <v>731</v>
      </c>
      <c r="B83" s="985">
        <v>0</v>
      </c>
      <c r="C83" s="985">
        <v>0</v>
      </c>
      <c r="D83" s="985">
        <v>0</v>
      </c>
      <c r="E83" s="985">
        <v>0</v>
      </c>
      <c r="F83" s="985">
        <v>0</v>
      </c>
      <c r="G83" s="973">
        <v>0</v>
      </c>
      <c r="H83" s="916" t="str">
        <f t="shared" si="3"/>
        <v>*</v>
      </c>
      <c r="I83" s="460" t="s">
        <v>778</v>
      </c>
      <c r="J83" s="571" t="s">
        <v>74</v>
      </c>
    </row>
    <row r="84" spans="1:10" ht="14.25">
      <c r="A84" s="1012" t="s">
        <v>731</v>
      </c>
      <c r="B84" s="985">
        <v>0</v>
      </c>
      <c r="C84" s="985">
        <v>0</v>
      </c>
      <c r="D84" s="985">
        <v>0</v>
      </c>
      <c r="E84" s="985">
        <v>0</v>
      </c>
      <c r="F84" s="985">
        <v>0</v>
      </c>
      <c r="G84" s="973">
        <v>0</v>
      </c>
      <c r="H84" s="916" t="str">
        <f t="shared" si="3"/>
        <v>*</v>
      </c>
      <c r="I84" s="461" t="s">
        <v>779</v>
      </c>
      <c r="J84" s="569" t="s">
        <v>75</v>
      </c>
    </row>
    <row r="85" spans="1:10" ht="14.25">
      <c r="A85" s="1012" t="s">
        <v>731</v>
      </c>
      <c r="B85" s="985">
        <v>0</v>
      </c>
      <c r="C85" s="985">
        <v>0</v>
      </c>
      <c r="D85" s="985">
        <v>0</v>
      </c>
      <c r="E85" s="985">
        <v>0</v>
      </c>
      <c r="F85" s="985">
        <v>0</v>
      </c>
      <c r="G85" s="973">
        <v>0</v>
      </c>
      <c r="H85" s="916" t="str">
        <f t="shared" si="3"/>
        <v>*</v>
      </c>
      <c r="I85" s="460" t="s">
        <v>781</v>
      </c>
      <c r="J85" s="434" t="s">
        <v>782</v>
      </c>
    </row>
    <row r="86" spans="1:10" ht="14.25">
      <c r="A86" s="1012" t="s">
        <v>731</v>
      </c>
      <c r="B86" s="985">
        <v>45</v>
      </c>
      <c r="C86" s="985">
        <v>45</v>
      </c>
      <c r="D86" s="985">
        <v>45</v>
      </c>
      <c r="E86" s="985">
        <v>54</v>
      </c>
      <c r="F86" s="985">
        <v>54</v>
      </c>
      <c r="G86" s="973">
        <v>58</v>
      </c>
      <c r="H86" s="916">
        <f t="shared" si="3"/>
        <v>1.0740740740740742</v>
      </c>
      <c r="I86" s="460" t="s">
        <v>711</v>
      </c>
      <c r="J86" s="569" t="s">
        <v>1163</v>
      </c>
    </row>
    <row r="87" spans="1:12" ht="14.25">
      <c r="A87" s="1012" t="s">
        <v>731</v>
      </c>
      <c r="B87" s="985">
        <v>0</v>
      </c>
      <c r="C87" s="985">
        <v>0</v>
      </c>
      <c r="D87" s="985">
        <v>0</v>
      </c>
      <c r="E87" s="985">
        <v>0</v>
      </c>
      <c r="F87" s="985">
        <v>0</v>
      </c>
      <c r="G87" s="973">
        <v>0</v>
      </c>
      <c r="H87" s="916" t="str">
        <f t="shared" si="3"/>
        <v>*</v>
      </c>
      <c r="I87" s="460" t="s">
        <v>709</v>
      </c>
      <c r="J87" s="430" t="s">
        <v>783</v>
      </c>
      <c r="L87" s="104"/>
    </row>
    <row r="88" spans="1:12" ht="14.25">
      <c r="A88" s="1012" t="s">
        <v>784</v>
      </c>
      <c r="B88" s="985">
        <v>0</v>
      </c>
      <c r="C88" s="985">
        <v>0</v>
      </c>
      <c r="D88" s="985">
        <v>0</v>
      </c>
      <c r="E88" s="985">
        <v>0</v>
      </c>
      <c r="F88" s="985">
        <v>0</v>
      </c>
      <c r="G88" s="973">
        <v>0</v>
      </c>
      <c r="H88" s="916" t="str">
        <f t="shared" si="3"/>
        <v>*</v>
      </c>
      <c r="I88" s="460" t="s">
        <v>735</v>
      </c>
      <c r="J88" s="430" t="s">
        <v>785</v>
      </c>
      <c r="L88" s="104">
        <f>SUM(G58:G88)</f>
        <v>210</v>
      </c>
    </row>
    <row r="89" spans="1:10" ht="14.25">
      <c r="A89" s="1012" t="s">
        <v>786</v>
      </c>
      <c r="B89" s="985">
        <v>0</v>
      </c>
      <c r="C89" s="985">
        <v>0</v>
      </c>
      <c r="D89" s="985">
        <v>0</v>
      </c>
      <c r="E89" s="985">
        <v>0</v>
      </c>
      <c r="F89" s="985">
        <v>0</v>
      </c>
      <c r="G89" s="973">
        <v>0</v>
      </c>
      <c r="H89" s="916" t="str">
        <f t="shared" si="3"/>
        <v>*</v>
      </c>
      <c r="I89" s="460" t="s">
        <v>695</v>
      </c>
      <c r="J89" s="434" t="s">
        <v>696</v>
      </c>
    </row>
    <row r="90" spans="1:14" ht="14.25">
      <c r="A90" s="1012" t="s">
        <v>786</v>
      </c>
      <c r="B90" s="985">
        <v>0</v>
      </c>
      <c r="C90" s="985">
        <v>0</v>
      </c>
      <c r="D90" s="985">
        <v>0</v>
      </c>
      <c r="E90" s="985">
        <v>0</v>
      </c>
      <c r="F90" s="985">
        <v>0</v>
      </c>
      <c r="G90" s="973">
        <v>0</v>
      </c>
      <c r="H90" s="916" t="str">
        <f t="shared" si="3"/>
        <v>*</v>
      </c>
      <c r="I90" s="460" t="s">
        <v>740</v>
      </c>
      <c r="J90" s="571" t="s">
        <v>280</v>
      </c>
      <c r="N90" s="104"/>
    </row>
    <row r="91" spans="1:10" ht="14.25">
      <c r="A91" s="1012" t="s">
        <v>786</v>
      </c>
      <c r="B91" s="985">
        <v>0</v>
      </c>
      <c r="C91" s="985">
        <v>0</v>
      </c>
      <c r="D91" s="985">
        <v>0</v>
      </c>
      <c r="E91" s="985">
        <v>0</v>
      </c>
      <c r="F91" s="985">
        <v>0</v>
      </c>
      <c r="G91" s="973">
        <v>0</v>
      </c>
      <c r="H91" s="916" t="str">
        <f t="shared" si="3"/>
        <v>*</v>
      </c>
      <c r="I91" s="460" t="s">
        <v>67</v>
      </c>
      <c r="J91" s="571" t="s">
        <v>78</v>
      </c>
    </row>
    <row r="92" spans="1:10" ht="14.25">
      <c r="A92" s="1012" t="s">
        <v>787</v>
      </c>
      <c r="B92" s="985">
        <v>0</v>
      </c>
      <c r="C92" s="985">
        <v>0</v>
      </c>
      <c r="D92" s="985">
        <v>0</v>
      </c>
      <c r="E92" s="985">
        <v>0</v>
      </c>
      <c r="F92" s="985">
        <v>0</v>
      </c>
      <c r="G92" s="973">
        <v>0</v>
      </c>
      <c r="H92" s="916" t="str">
        <f t="shared" si="3"/>
        <v>*</v>
      </c>
      <c r="I92" s="461" t="s">
        <v>703</v>
      </c>
      <c r="J92" s="472" t="s">
        <v>704</v>
      </c>
    </row>
    <row r="93" spans="1:10" ht="14.25">
      <c r="A93" s="1013" t="s">
        <v>458</v>
      </c>
      <c r="B93" s="1009">
        <v>0</v>
      </c>
      <c r="C93" s="1009">
        <v>0</v>
      </c>
      <c r="D93" s="1009">
        <v>0</v>
      </c>
      <c r="E93" s="1009">
        <v>0</v>
      </c>
      <c r="F93" s="1009">
        <v>0</v>
      </c>
      <c r="G93" s="1006">
        <v>0</v>
      </c>
      <c r="H93" s="916" t="str">
        <f t="shared" si="3"/>
        <v>*</v>
      </c>
      <c r="I93" s="460" t="s">
        <v>788</v>
      </c>
      <c r="J93" s="485" t="s">
        <v>789</v>
      </c>
    </row>
    <row r="94" spans="1:10" ht="14.25">
      <c r="A94" s="1012" t="s">
        <v>790</v>
      </c>
      <c r="B94" s="983">
        <v>120</v>
      </c>
      <c r="C94" s="983">
        <v>120</v>
      </c>
      <c r="D94" s="983">
        <v>144</v>
      </c>
      <c r="E94" s="983">
        <v>147</v>
      </c>
      <c r="F94" s="983">
        <v>147</v>
      </c>
      <c r="G94" s="971">
        <v>148</v>
      </c>
      <c r="H94" s="916">
        <f t="shared" si="3"/>
        <v>1.0068027210884354</v>
      </c>
      <c r="I94" s="460" t="s">
        <v>697</v>
      </c>
      <c r="J94" s="430" t="s">
        <v>745</v>
      </c>
    </row>
    <row r="95" spans="1:10" ht="14.25">
      <c r="A95" s="1012" t="s">
        <v>791</v>
      </c>
      <c r="B95" s="985">
        <v>0</v>
      </c>
      <c r="C95" s="985">
        <v>0</v>
      </c>
      <c r="D95" s="985">
        <v>0</v>
      </c>
      <c r="E95" s="985">
        <v>0</v>
      </c>
      <c r="F95" s="985">
        <v>0</v>
      </c>
      <c r="G95" s="973">
        <v>0</v>
      </c>
      <c r="H95" s="916" t="str">
        <f t="shared" si="3"/>
        <v>*</v>
      </c>
      <c r="I95" s="460" t="s">
        <v>792</v>
      </c>
      <c r="J95" s="430" t="s">
        <v>793</v>
      </c>
    </row>
    <row r="96" spans="1:10" ht="14.25">
      <c r="A96" s="1012" t="s">
        <v>791</v>
      </c>
      <c r="B96" s="985">
        <v>0</v>
      </c>
      <c r="C96" s="985">
        <v>0</v>
      </c>
      <c r="D96" s="985">
        <v>0</v>
      </c>
      <c r="E96" s="985">
        <v>0</v>
      </c>
      <c r="F96" s="985">
        <v>0</v>
      </c>
      <c r="G96" s="973">
        <v>0</v>
      </c>
      <c r="H96" s="916" t="str">
        <f t="shared" si="3"/>
        <v>*</v>
      </c>
      <c r="I96" s="460" t="s">
        <v>1058</v>
      </c>
      <c r="J96" s="571" t="s">
        <v>1159</v>
      </c>
    </row>
    <row r="97" spans="1:10" ht="14.25">
      <c r="A97" s="1012" t="s">
        <v>791</v>
      </c>
      <c r="B97" s="985">
        <v>0</v>
      </c>
      <c r="C97" s="985">
        <v>0</v>
      </c>
      <c r="D97" s="985">
        <v>0</v>
      </c>
      <c r="E97" s="985">
        <v>0</v>
      </c>
      <c r="F97" s="985">
        <v>0</v>
      </c>
      <c r="G97" s="973">
        <v>0</v>
      </c>
      <c r="H97" s="916" t="str">
        <f t="shared" si="3"/>
        <v>*</v>
      </c>
      <c r="I97" s="460" t="s">
        <v>740</v>
      </c>
      <c r="J97" s="571" t="s">
        <v>280</v>
      </c>
    </row>
    <row r="98" spans="1:12" ht="14.25">
      <c r="A98" s="1012" t="s">
        <v>791</v>
      </c>
      <c r="B98" s="985">
        <v>188</v>
      </c>
      <c r="C98" s="985">
        <v>188</v>
      </c>
      <c r="D98" s="985">
        <v>188</v>
      </c>
      <c r="E98" s="985">
        <v>188</v>
      </c>
      <c r="F98" s="985">
        <v>188</v>
      </c>
      <c r="G98" s="973">
        <v>182</v>
      </c>
      <c r="H98" s="916">
        <f t="shared" si="3"/>
        <v>0.9680851063829787</v>
      </c>
      <c r="I98" s="461" t="s">
        <v>741</v>
      </c>
      <c r="J98" s="434" t="s">
        <v>742</v>
      </c>
      <c r="L98" s="104"/>
    </row>
    <row r="99" spans="1:10" ht="14.25">
      <c r="A99" s="1012" t="s">
        <v>791</v>
      </c>
      <c r="B99" s="984">
        <v>284</v>
      </c>
      <c r="C99" s="984">
        <v>284</v>
      </c>
      <c r="D99" s="984">
        <v>284</v>
      </c>
      <c r="E99" s="984">
        <v>284</v>
      </c>
      <c r="F99" s="984">
        <v>284</v>
      </c>
      <c r="G99" s="972">
        <v>284</v>
      </c>
      <c r="H99" s="916">
        <f t="shared" si="3"/>
        <v>1</v>
      </c>
      <c r="I99" s="461" t="s">
        <v>743</v>
      </c>
      <c r="J99" s="434" t="s">
        <v>744</v>
      </c>
    </row>
    <row r="100" spans="1:13" ht="14.25">
      <c r="A100" s="1012" t="s">
        <v>791</v>
      </c>
      <c r="B100" s="983">
        <v>871</v>
      </c>
      <c r="C100" s="983">
        <v>871</v>
      </c>
      <c r="D100" s="983">
        <v>871</v>
      </c>
      <c r="E100" s="983">
        <v>871</v>
      </c>
      <c r="F100" s="983">
        <v>871</v>
      </c>
      <c r="G100" s="971">
        <v>892</v>
      </c>
      <c r="H100" s="916">
        <f t="shared" si="3"/>
        <v>1.024110218140069</v>
      </c>
      <c r="I100" s="461" t="s">
        <v>693</v>
      </c>
      <c r="J100" s="473" t="s">
        <v>694</v>
      </c>
      <c r="L100" s="104"/>
      <c r="M100" s="104"/>
    </row>
    <row r="101" spans="1:10" ht="14.25">
      <c r="A101" s="1012" t="s">
        <v>791</v>
      </c>
      <c r="B101" s="1009">
        <v>2082</v>
      </c>
      <c r="C101" s="1009">
        <v>2082</v>
      </c>
      <c r="D101" s="1009">
        <v>2082</v>
      </c>
      <c r="E101" s="1009">
        <v>2082</v>
      </c>
      <c r="F101" s="1009">
        <v>2082</v>
      </c>
      <c r="G101" s="1006">
        <v>1945</v>
      </c>
      <c r="H101" s="916">
        <f t="shared" si="3"/>
        <v>0.9341978866474544</v>
      </c>
      <c r="I101" s="461" t="s">
        <v>701</v>
      </c>
      <c r="J101" s="473" t="s">
        <v>282</v>
      </c>
    </row>
    <row r="102" spans="1:13" ht="14.25">
      <c r="A102" s="1012" t="s">
        <v>791</v>
      </c>
      <c r="B102" s="985">
        <v>564</v>
      </c>
      <c r="C102" s="985">
        <v>564</v>
      </c>
      <c r="D102" s="985">
        <v>564</v>
      </c>
      <c r="E102" s="985">
        <v>564</v>
      </c>
      <c r="F102" s="985">
        <v>564</v>
      </c>
      <c r="G102" s="973">
        <v>598</v>
      </c>
      <c r="H102" s="916">
        <f t="shared" si="3"/>
        <v>1.0602836879432624</v>
      </c>
      <c r="I102" s="460" t="s">
        <v>668</v>
      </c>
      <c r="J102" s="430" t="s">
        <v>702</v>
      </c>
      <c r="L102" s="104"/>
      <c r="M102" s="104"/>
    </row>
    <row r="103" spans="1:12" ht="14.25">
      <c r="A103" s="1012" t="s">
        <v>791</v>
      </c>
      <c r="B103" s="985">
        <v>196</v>
      </c>
      <c r="C103" s="985">
        <v>196</v>
      </c>
      <c r="D103" s="985">
        <v>196</v>
      </c>
      <c r="E103" s="985">
        <v>196</v>
      </c>
      <c r="F103" s="985">
        <v>196</v>
      </c>
      <c r="G103" s="973">
        <v>191</v>
      </c>
      <c r="H103" s="916">
        <f t="shared" si="3"/>
        <v>0.9744897959183674</v>
      </c>
      <c r="I103" s="460" t="s">
        <v>703</v>
      </c>
      <c r="J103" s="472" t="s">
        <v>704</v>
      </c>
      <c r="L103" s="104"/>
    </row>
    <row r="104" spans="1:12" ht="14.25">
      <c r="A104" s="1012" t="s">
        <v>791</v>
      </c>
      <c r="B104" s="985">
        <v>20</v>
      </c>
      <c r="C104" s="985">
        <v>20</v>
      </c>
      <c r="D104" s="985">
        <v>25</v>
      </c>
      <c r="E104" s="985">
        <v>33</v>
      </c>
      <c r="F104" s="985">
        <v>33</v>
      </c>
      <c r="G104" s="973">
        <v>35</v>
      </c>
      <c r="H104" s="916">
        <f t="shared" si="3"/>
        <v>1.0606060606060606</v>
      </c>
      <c r="I104" s="461" t="s">
        <v>774</v>
      </c>
      <c r="J104" s="434" t="s">
        <v>794</v>
      </c>
      <c r="L104" s="104"/>
    </row>
    <row r="105" spans="1:10" ht="14.25">
      <c r="A105" s="1012" t="s">
        <v>791</v>
      </c>
      <c r="B105" s="985">
        <v>802</v>
      </c>
      <c r="C105" s="985">
        <v>802</v>
      </c>
      <c r="D105" s="985">
        <v>802</v>
      </c>
      <c r="E105" s="985">
        <v>802</v>
      </c>
      <c r="F105" s="985">
        <v>802</v>
      </c>
      <c r="G105" s="973">
        <v>802</v>
      </c>
      <c r="H105" s="916">
        <f t="shared" si="3"/>
        <v>1</v>
      </c>
      <c r="I105" s="461" t="s">
        <v>673</v>
      </c>
      <c r="J105" s="434" t="s">
        <v>777</v>
      </c>
    </row>
    <row r="106" spans="1:12" ht="14.25">
      <c r="A106" s="1012" t="s">
        <v>791</v>
      </c>
      <c r="B106" s="985">
        <v>0</v>
      </c>
      <c r="C106" s="985">
        <v>0</v>
      </c>
      <c r="D106" s="985">
        <v>0</v>
      </c>
      <c r="E106" s="985">
        <v>0</v>
      </c>
      <c r="F106" s="985">
        <v>0</v>
      </c>
      <c r="G106" s="973">
        <v>0</v>
      </c>
      <c r="H106" s="916" t="str">
        <f t="shared" si="3"/>
        <v>*</v>
      </c>
      <c r="I106" s="461" t="s">
        <v>663</v>
      </c>
      <c r="J106" s="569" t="s">
        <v>321</v>
      </c>
      <c r="L106" s="104"/>
    </row>
    <row r="107" spans="1:12" ht="14.25">
      <c r="A107" s="1012" t="s">
        <v>791</v>
      </c>
      <c r="B107" s="985">
        <v>0</v>
      </c>
      <c r="C107" s="985">
        <v>0</v>
      </c>
      <c r="D107" s="985">
        <v>0</v>
      </c>
      <c r="E107" s="985">
        <v>0</v>
      </c>
      <c r="F107" s="985">
        <v>0</v>
      </c>
      <c r="G107" s="973">
        <v>0</v>
      </c>
      <c r="H107" s="916" t="str">
        <f t="shared" si="3"/>
        <v>*</v>
      </c>
      <c r="I107" s="461" t="s">
        <v>778</v>
      </c>
      <c r="J107" s="569" t="s">
        <v>74</v>
      </c>
      <c r="L107" s="104"/>
    </row>
    <row r="108" spans="1:10" ht="14.25">
      <c r="A108" s="1012" t="s">
        <v>791</v>
      </c>
      <c r="B108" s="985">
        <v>0</v>
      </c>
      <c r="C108" s="985">
        <v>0</v>
      </c>
      <c r="D108" s="985">
        <v>0</v>
      </c>
      <c r="E108" s="985">
        <v>0</v>
      </c>
      <c r="F108" s="985">
        <v>0</v>
      </c>
      <c r="G108" s="973">
        <v>0</v>
      </c>
      <c r="H108" s="916" t="str">
        <f t="shared" si="3"/>
        <v>*</v>
      </c>
      <c r="I108" s="461" t="s">
        <v>779</v>
      </c>
      <c r="J108" s="569" t="s">
        <v>75</v>
      </c>
    </row>
    <row r="109" spans="1:12" ht="14.25">
      <c r="A109" s="1012" t="s">
        <v>791</v>
      </c>
      <c r="B109" s="985">
        <v>1073</v>
      </c>
      <c r="C109" s="985">
        <v>1073</v>
      </c>
      <c r="D109" s="985">
        <v>1073</v>
      </c>
      <c r="E109" s="985">
        <v>1073</v>
      </c>
      <c r="F109" s="985">
        <v>1073</v>
      </c>
      <c r="G109" s="973">
        <f>493+534</f>
        <v>1027</v>
      </c>
      <c r="H109" s="916">
        <f t="shared" si="3"/>
        <v>0.9571295433364398</v>
      </c>
      <c r="I109" s="461" t="s">
        <v>711</v>
      </c>
      <c r="J109" s="569" t="s">
        <v>1163</v>
      </c>
      <c r="L109" s="104">
        <f>SUM(G95:G109)</f>
        <v>5956</v>
      </c>
    </row>
    <row r="110" spans="1:10" ht="14.25">
      <c r="A110" s="1012" t="s">
        <v>795</v>
      </c>
      <c r="B110" s="1009">
        <v>30</v>
      </c>
      <c r="C110" s="1009">
        <v>30</v>
      </c>
      <c r="D110" s="1009">
        <v>30</v>
      </c>
      <c r="E110" s="1009">
        <v>35</v>
      </c>
      <c r="F110" s="1009">
        <v>35</v>
      </c>
      <c r="G110" s="1076">
        <v>36</v>
      </c>
      <c r="H110" s="916">
        <f t="shared" si="3"/>
        <v>1.0285714285714285</v>
      </c>
      <c r="I110" s="461" t="s">
        <v>695</v>
      </c>
      <c r="J110" s="434" t="s">
        <v>696</v>
      </c>
    </row>
    <row r="111" spans="1:12" ht="14.25">
      <c r="A111" s="1012" t="s">
        <v>795</v>
      </c>
      <c r="B111" s="1009">
        <v>85</v>
      </c>
      <c r="C111" s="1009">
        <v>85</v>
      </c>
      <c r="D111" s="1009">
        <v>85</v>
      </c>
      <c r="E111" s="1009">
        <v>110</v>
      </c>
      <c r="F111" s="1009">
        <v>110</v>
      </c>
      <c r="G111" s="1076">
        <v>117</v>
      </c>
      <c r="H111" s="916">
        <f t="shared" si="3"/>
        <v>1.0636363636363637</v>
      </c>
      <c r="I111" s="461" t="s">
        <v>695</v>
      </c>
      <c r="J111" s="434" t="s">
        <v>696</v>
      </c>
      <c r="K111" s="104"/>
      <c r="L111" s="104"/>
    </row>
    <row r="112" spans="1:12" ht="14.25">
      <c r="A112" s="1012" t="s">
        <v>795</v>
      </c>
      <c r="B112" s="985">
        <v>5</v>
      </c>
      <c r="C112" s="985">
        <v>5</v>
      </c>
      <c r="D112" s="985">
        <v>5</v>
      </c>
      <c r="E112" s="985">
        <v>14</v>
      </c>
      <c r="F112" s="985">
        <v>14</v>
      </c>
      <c r="G112" s="973">
        <v>19</v>
      </c>
      <c r="H112" s="916">
        <f t="shared" si="3"/>
        <v>1.3571428571428572</v>
      </c>
      <c r="I112" s="461" t="s">
        <v>701</v>
      </c>
      <c r="J112" s="473" t="s">
        <v>282</v>
      </c>
      <c r="L112" s="104"/>
    </row>
    <row r="113" spans="1:12" ht="14.25">
      <c r="A113" s="1012" t="s">
        <v>795</v>
      </c>
      <c r="B113" s="983">
        <v>121</v>
      </c>
      <c r="C113" s="983">
        <v>121</v>
      </c>
      <c r="D113" s="983">
        <v>121</v>
      </c>
      <c r="E113" s="983">
        <v>121</v>
      </c>
      <c r="F113" s="983">
        <v>121</v>
      </c>
      <c r="G113" s="971">
        <v>129</v>
      </c>
      <c r="H113" s="916">
        <f t="shared" si="3"/>
        <v>1.0661157024793388</v>
      </c>
      <c r="I113" s="461" t="s">
        <v>703</v>
      </c>
      <c r="J113" s="474" t="s">
        <v>704</v>
      </c>
      <c r="L113" s="104"/>
    </row>
    <row r="114" spans="1:12" ht="14.25">
      <c r="A114" s="1013" t="s">
        <v>795</v>
      </c>
      <c r="B114" s="983">
        <v>2</v>
      </c>
      <c r="C114" s="983">
        <v>2</v>
      </c>
      <c r="D114" s="983">
        <v>2</v>
      </c>
      <c r="E114" s="983">
        <v>2</v>
      </c>
      <c r="F114" s="983">
        <v>2</v>
      </c>
      <c r="G114" s="971">
        <v>2</v>
      </c>
      <c r="H114" s="916">
        <f t="shared" si="3"/>
        <v>1</v>
      </c>
      <c r="I114" s="461" t="s">
        <v>813</v>
      </c>
      <c r="J114" s="474" t="s">
        <v>814</v>
      </c>
      <c r="L114" s="1077">
        <f>SUM(G110:G114)</f>
        <v>303</v>
      </c>
    </row>
    <row r="115" spans="1:10" ht="14.25">
      <c r="A115" s="1013" t="s">
        <v>1048</v>
      </c>
      <c r="B115" s="983">
        <v>0</v>
      </c>
      <c r="C115" s="983">
        <v>0</v>
      </c>
      <c r="D115" s="983">
        <v>0</v>
      </c>
      <c r="E115" s="983">
        <v>300</v>
      </c>
      <c r="F115" s="983">
        <v>300</v>
      </c>
      <c r="G115" s="971">
        <v>300</v>
      </c>
      <c r="H115" s="916">
        <f t="shared" si="3"/>
        <v>1</v>
      </c>
      <c r="I115" s="461" t="s">
        <v>688</v>
      </c>
      <c r="J115" s="434" t="s">
        <v>796</v>
      </c>
    </row>
    <row r="116" spans="1:12" ht="14.25">
      <c r="A116" s="1013" t="s">
        <v>1048</v>
      </c>
      <c r="B116" s="983">
        <v>0</v>
      </c>
      <c r="C116" s="983">
        <v>0</v>
      </c>
      <c r="D116" s="983">
        <v>18</v>
      </c>
      <c r="E116" s="983">
        <v>18</v>
      </c>
      <c r="F116" s="983">
        <v>18</v>
      </c>
      <c r="G116" s="971">
        <v>22</v>
      </c>
      <c r="H116" s="916">
        <f t="shared" si="3"/>
        <v>1.2222222222222223</v>
      </c>
      <c r="I116" s="461" t="s">
        <v>695</v>
      </c>
      <c r="J116" s="434" t="s">
        <v>696</v>
      </c>
      <c r="L116" s="104"/>
    </row>
    <row r="117" spans="1:12" ht="14.25">
      <c r="A117" s="1013" t="s">
        <v>1048</v>
      </c>
      <c r="B117" s="983">
        <v>0</v>
      </c>
      <c r="C117" s="983">
        <v>65</v>
      </c>
      <c r="D117" s="983">
        <v>90</v>
      </c>
      <c r="E117" s="983">
        <v>90</v>
      </c>
      <c r="F117" s="983">
        <v>90</v>
      </c>
      <c r="G117" s="971">
        <v>90</v>
      </c>
      <c r="H117" s="916">
        <f t="shared" si="3"/>
        <v>1</v>
      </c>
      <c r="I117" s="460" t="s">
        <v>739</v>
      </c>
      <c r="J117" s="571" t="s">
        <v>278</v>
      </c>
      <c r="L117" s="104"/>
    </row>
    <row r="118" spans="1:12" ht="14.25">
      <c r="A118" s="1013" t="s">
        <v>1048</v>
      </c>
      <c r="B118" s="983">
        <v>0</v>
      </c>
      <c r="C118" s="983">
        <v>0</v>
      </c>
      <c r="D118" s="983">
        <v>0</v>
      </c>
      <c r="E118" s="983">
        <v>0</v>
      </c>
      <c r="F118" s="983">
        <v>0</v>
      </c>
      <c r="G118" s="971">
        <v>0</v>
      </c>
      <c r="H118" s="916" t="str">
        <f t="shared" si="3"/>
        <v>*</v>
      </c>
      <c r="I118" s="460" t="s">
        <v>693</v>
      </c>
      <c r="J118" s="571" t="s">
        <v>694</v>
      </c>
      <c r="L118" s="104"/>
    </row>
    <row r="119" spans="1:13" ht="14.25">
      <c r="A119" s="1013" t="s">
        <v>1048</v>
      </c>
      <c r="B119" s="983">
        <v>0</v>
      </c>
      <c r="C119" s="983">
        <v>0</v>
      </c>
      <c r="D119" s="983">
        <v>0</v>
      </c>
      <c r="E119" s="983">
        <v>0</v>
      </c>
      <c r="F119" s="983">
        <v>0</v>
      </c>
      <c r="G119" s="971">
        <v>0</v>
      </c>
      <c r="H119" s="916" t="str">
        <f t="shared" si="3"/>
        <v>*</v>
      </c>
      <c r="I119" s="460" t="s">
        <v>697</v>
      </c>
      <c r="J119" s="430" t="s">
        <v>745</v>
      </c>
      <c r="M119" s="104"/>
    </row>
    <row r="120" spans="1:13" ht="14.25">
      <c r="A120" s="1013" t="s">
        <v>1048</v>
      </c>
      <c r="B120" s="983">
        <v>675</v>
      </c>
      <c r="C120" s="983">
        <v>675</v>
      </c>
      <c r="D120" s="983">
        <v>675</v>
      </c>
      <c r="E120" s="983">
        <v>1825</v>
      </c>
      <c r="F120" s="983">
        <v>2029</v>
      </c>
      <c r="G120" s="971">
        <v>2025</v>
      </c>
      <c r="H120" s="916">
        <f t="shared" si="3"/>
        <v>0.9980285855101035</v>
      </c>
      <c r="I120" s="460" t="s">
        <v>699</v>
      </c>
      <c r="J120" s="571" t="s">
        <v>955</v>
      </c>
      <c r="M120" s="104"/>
    </row>
    <row r="121" spans="1:13" ht="14.25">
      <c r="A121" s="1013" t="s">
        <v>1048</v>
      </c>
      <c r="B121" s="983">
        <v>0</v>
      </c>
      <c r="C121" s="983">
        <v>0</v>
      </c>
      <c r="D121" s="983">
        <v>0</v>
      </c>
      <c r="E121" s="983">
        <v>0</v>
      </c>
      <c r="F121" s="983">
        <v>1</v>
      </c>
      <c r="G121" s="971">
        <v>1</v>
      </c>
      <c r="H121" s="916">
        <f t="shared" si="3"/>
        <v>1</v>
      </c>
      <c r="I121" s="460" t="s">
        <v>701</v>
      </c>
      <c r="J121" s="473" t="s">
        <v>282</v>
      </c>
      <c r="M121" s="104"/>
    </row>
    <row r="122" spans="1:12" ht="14.25">
      <c r="A122" s="1013" t="s">
        <v>1048</v>
      </c>
      <c r="B122" s="983">
        <v>0</v>
      </c>
      <c r="C122" s="983">
        <v>0</v>
      </c>
      <c r="D122" s="983">
        <v>0</v>
      </c>
      <c r="E122" s="983">
        <v>0</v>
      </c>
      <c r="F122" s="983">
        <v>0</v>
      </c>
      <c r="G122" s="971">
        <v>0</v>
      </c>
      <c r="H122" s="916" t="str">
        <f aca="true" t="shared" si="4" ref="H122:H186">IF(OR(G122=0,F122=0),"*",G122/F122)</f>
        <v>*</v>
      </c>
      <c r="I122" s="460" t="s">
        <v>668</v>
      </c>
      <c r="J122" s="430" t="s">
        <v>702</v>
      </c>
      <c r="L122" s="104"/>
    </row>
    <row r="123" spans="1:10" ht="14.25">
      <c r="A123" s="1013" t="s">
        <v>1048</v>
      </c>
      <c r="B123" s="983">
        <v>0</v>
      </c>
      <c r="C123" s="983">
        <v>0</v>
      </c>
      <c r="D123" s="983">
        <v>0</v>
      </c>
      <c r="E123" s="983">
        <v>0</v>
      </c>
      <c r="F123" s="983">
        <v>0</v>
      </c>
      <c r="G123" s="971">
        <v>0</v>
      </c>
      <c r="H123" s="916" t="str">
        <f t="shared" si="4"/>
        <v>*</v>
      </c>
      <c r="I123" s="460" t="s">
        <v>703</v>
      </c>
      <c r="J123" s="430" t="s">
        <v>704</v>
      </c>
    </row>
    <row r="124" spans="1:12" ht="14.25">
      <c r="A124" s="1013" t="s">
        <v>1048</v>
      </c>
      <c r="B124" s="983">
        <v>0</v>
      </c>
      <c r="C124" s="983">
        <v>0</v>
      </c>
      <c r="D124" s="983">
        <v>0</v>
      </c>
      <c r="E124" s="983">
        <v>0</v>
      </c>
      <c r="F124" s="983">
        <v>6</v>
      </c>
      <c r="G124" s="971">
        <v>6</v>
      </c>
      <c r="H124" s="916">
        <f t="shared" si="4"/>
        <v>1</v>
      </c>
      <c r="I124" s="460" t="s">
        <v>723</v>
      </c>
      <c r="J124" s="430" t="s">
        <v>773</v>
      </c>
      <c r="L124" s="104"/>
    </row>
    <row r="125" spans="1:12" ht="14.25">
      <c r="A125" s="1013" t="s">
        <v>1048</v>
      </c>
      <c r="B125" s="983">
        <v>0</v>
      </c>
      <c r="C125" s="983">
        <v>0</v>
      </c>
      <c r="D125" s="983">
        <v>0</v>
      </c>
      <c r="E125" s="983">
        <v>0</v>
      </c>
      <c r="F125" s="983">
        <v>0</v>
      </c>
      <c r="G125" s="971">
        <v>0</v>
      </c>
      <c r="H125" s="916" t="str">
        <f t="shared" si="4"/>
        <v>*</v>
      </c>
      <c r="I125" s="460" t="s">
        <v>797</v>
      </c>
      <c r="J125" s="430" t="s">
        <v>798</v>
      </c>
      <c r="L125" s="104"/>
    </row>
    <row r="126" spans="1:12" ht="14.25">
      <c r="A126" s="1013" t="s">
        <v>1048</v>
      </c>
      <c r="B126" s="983">
        <v>0</v>
      </c>
      <c r="C126" s="983">
        <v>0</v>
      </c>
      <c r="D126" s="983">
        <v>0</v>
      </c>
      <c r="E126" s="983">
        <v>0</v>
      </c>
      <c r="F126" s="983">
        <v>0</v>
      </c>
      <c r="G126" s="971">
        <v>0</v>
      </c>
      <c r="H126" s="916" t="str">
        <f t="shared" si="4"/>
        <v>*</v>
      </c>
      <c r="I126" s="460" t="s">
        <v>678</v>
      </c>
      <c r="J126" s="430" t="s">
        <v>799</v>
      </c>
      <c r="L126" s="1077">
        <f>SUM(G115:G125)</f>
        <v>2444</v>
      </c>
    </row>
    <row r="127" spans="1:12" ht="14.25">
      <c r="A127" s="1012" t="s">
        <v>800</v>
      </c>
      <c r="B127" s="983">
        <v>0</v>
      </c>
      <c r="C127" s="983">
        <v>0</v>
      </c>
      <c r="D127" s="983">
        <v>0</v>
      </c>
      <c r="E127" s="983">
        <v>0</v>
      </c>
      <c r="F127" s="983">
        <v>0</v>
      </c>
      <c r="G127" s="971">
        <v>0</v>
      </c>
      <c r="H127" s="916" t="str">
        <f t="shared" si="4"/>
        <v>*</v>
      </c>
      <c r="I127" s="460" t="s">
        <v>737</v>
      </c>
      <c r="J127" s="430" t="s">
        <v>738</v>
      </c>
      <c r="L127" s="104"/>
    </row>
    <row r="128" spans="1:14" ht="14.25">
      <c r="A128" s="1012" t="s">
        <v>800</v>
      </c>
      <c r="B128" s="983">
        <v>0</v>
      </c>
      <c r="C128" s="983">
        <v>0</v>
      </c>
      <c r="D128" s="983">
        <v>0</v>
      </c>
      <c r="E128" s="983">
        <v>0</v>
      </c>
      <c r="F128" s="983">
        <v>0</v>
      </c>
      <c r="G128" s="971">
        <v>0</v>
      </c>
      <c r="H128" s="916" t="str">
        <f t="shared" si="4"/>
        <v>*</v>
      </c>
      <c r="I128" s="460" t="s">
        <v>695</v>
      </c>
      <c r="J128" s="434" t="s">
        <v>696</v>
      </c>
      <c r="N128" s="104"/>
    </row>
    <row r="129" spans="1:10" ht="14.25">
      <c r="A129" s="1012" t="s">
        <v>800</v>
      </c>
      <c r="B129" s="983">
        <v>0</v>
      </c>
      <c r="C129" s="983">
        <v>0</v>
      </c>
      <c r="D129" s="983">
        <v>0</v>
      </c>
      <c r="E129" s="983">
        <v>0</v>
      </c>
      <c r="F129" s="983">
        <v>0</v>
      </c>
      <c r="G129" s="971">
        <v>0</v>
      </c>
      <c r="H129" s="916" t="str">
        <f t="shared" si="4"/>
        <v>*</v>
      </c>
      <c r="I129" s="460" t="s">
        <v>739</v>
      </c>
      <c r="J129" s="571" t="s">
        <v>278</v>
      </c>
    </row>
    <row r="130" spans="1:10" ht="14.25">
      <c r="A130" s="1012" t="s">
        <v>800</v>
      </c>
      <c r="B130" s="983">
        <v>0</v>
      </c>
      <c r="C130" s="983">
        <v>0</v>
      </c>
      <c r="D130" s="983">
        <v>0</v>
      </c>
      <c r="E130" s="983">
        <v>0</v>
      </c>
      <c r="F130" s="983">
        <v>0</v>
      </c>
      <c r="G130" s="971">
        <v>0</v>
      </c>
      <c r="H130" s="916" t="str">
        <f t="shared" si="4"/>
        <v>*</v>
      </c>
      <c r="I130" s="460" t="s">
        <v>701</v>
      </c>
      <c r="J130" s="473" t="s">
        <v>282</v>
      </c>
    </row>
    <row r="131" spans="1:10" ht="14.25">
      <c r="A131" s="1012" t="s">
        <v>800</v>
      </c>
      <c r="B131" s="983">
        <v>0</v>
      </c>
      <c r="C131" s="983">
        <v>0</v>
      </c>
      <c r="D131" s="983">
        <v>0</v>
      </c>
      <c r="E131" s="983">
        <v>0</v>
      </c>
      <c r="F131" s="983">
        <v>0</v>
      </c>
      <c r="G131" s="971">
        <v>0</v>
      </c>
      <c r="H131" s="916" t="str">
        <f t="shared" si="4"/>
        <v>*</v>
      </c>
      <c r="I131" s="460" t="s">
        <v>705</v>
      </c>
      <c r="J131" s="430" t="s">
        <v>772</v>
      </c>
    </row>
    <row r="132" spans="1:10" ht="14.25">
      <c r="A132" s="1012" t="s">
        <v>801</v>
      </c>
      <c r="B132" s="983">
        <v>32</v>
      </c>
      <c r="C132" s="983">
        <v>52</v>
      </c>
      <c r="D132" s="983">
        <v>83</v>
      </c>
      <c r="E132" s="983">
        <v>113</v>
      </c>
      <c r="F132" s="983">
        <v>113</v>
      </c>
      <c r="G132" s="971">
        <v>113</v>
      </c>
      <c r="H132" s="916">
        <f t="shared" si="4"/>
        <v>1</v>
      </c>
      <c r="I132" s="460" t="s">
        <v>739</v>
      </c>
      <c r="J132" s="571" t="s">
        <v>278</v>
      </c>
    </row>
    <row r="133" spans="1:12" ht="14.25">
      <c r="A133" s="1012" t="s">
        <v>801</v>
      </c>
      <c r="B133" s="983">
        <v>0</v>
      </c>
      <c r="C133" s="983">
        <v>0</v>
      </c>
      <c r="D133" s="983">
        <v>0</v>
      </c>
      <c r="E133" s="983">
        <v>0</v>
      </c>
      <c r="F133" s="983">
        <v>0</v>
      </c>
      <c r="G133" s="971">
        <v>0</v>
      </c>
      <c r="H133" s="916" t="str">
        <f t="shared" si="4"/>
        <v>*</v>
      </c>
      <c r="I133" s="461" t="s">
        <v>740</v>
      </c>
      <c r="J133" s="571" t="s">
        <v>280</v>
      </c>
      <c r="L133" s="104"/>
    </row>
    <row r="134" spans="1:12" ht="14.25">
      <c r="A134" s="1013" t="s">
        <v>801</v>
      </c>
      <c r="B134" s="983">
        <v>0</v>
      </c>
      <c r="C134" s="983">
        <v>0</v>
      </c>
      <c r="D134" s="983">
        <v>0</v>
      </c>
      <c r="E134" s="983">
        <v>0</v>
      </c>
      <c r="F134" s="983">
        <v>0</v>
      </c>
      <c r="G134" s="971">
        <v>0</v>
      </c>
      <c r="H134" s="916" t="str">
        <f t="shared" si="4"/>
        <v>*</v>
      </c>
      <c r="I134" s="461" t="s">
        <v>701</v>
      </c>
      <c r="J134" s="473" t="s">
        <v>282</v>
      </c>
      <c r="L134" s="104"/>
    </row>
    <row r="135" spans="1:12" ht="14.25">
      <c r="A135" s="1012" t="s">
        <v>801</v>
      </c>
      <c r="B135" s="983">
        <v>0</v>
      </c>
      <c r="C135" s="983">
        <v>0</v>
      </c>
      <c r="D135" s="983">
        <v>0</v>
      </c>
      <c r="E135" s="983">
        <v>0</v>
      </c>
      <c r="F135" s="983">
        <v>0</v>
      </c>
      <c r="G135" s="971">
        <v>0</v>
      </c>
      <c r="H135" s="916" t="str">
        <f t="shared" si="4"/>
        <v>*</v>
      </c>
      <c r="I135" s="463" t="s">
        <v>705</v>
      </c>
      <c r="J135" s="448" t="s">
        <v>772</v>
      </c>
      <c r="L135" s="104">
        <f>SUM(G132:G135)</f>
        <v>113</v>
      </c>
    </row>
    <row r="136" spans="1:10" ht="14.25">
      <c r="A136" s="1012" t="s">
        <v>802</v>
      </c>
      <c r="B136" s="983">
        <v>0</v>
      </c>
      <c r="C136" s="983">
        <v>0</v>
      </c>
      <c r="D136" s="983">
        <v>0</v>
      </c>
      <c r="E136" s="983">
        <v>60</v>
      </c>
      <c r="F136" s="983">
        <v>60</v>
      </c>
      <c r="G136" s="971">
        <v>60</v>
      </c>
      <c r="H136" s="916">
        <f t="shared" si="4"/>
        <v>1</v>
      </c>
      <c r="I136" s="461" t="s">
        <v>688</v>
      </c>
      <c r="J136" s="434" t="s">
        <v>796</v>
      </c>
    </row>
    <row r="137" spans="1:10" ht="14.25">
      <c r="A137" s="1012" t="s">
        <v>802</v>
      </c>
      <c r="B137" s="983">
        <v>5</v>
      </c>
      <c r="C137" s="983">
        <v>5</v>
      </c>
      <c r="D137" s="983">
        <v>5</v>
      </c>
      <c r="E137" s="983">
        <v>14</v>
      </c>
      <c r="F137" s="983">
        <v>14</v>
      </c>
      <c r="G137" s="971">
        <v>16</v>
      </c>
      <c r="H137" s="916">
        <f t="shared" si="4"/>
        <v>1.1428571428571428</v>
      </c>
      <c r="I137" s="461" t="s">
        <v>1058</v>
      </c>
      <c r="J137" s="569" t="s">
        <v>1159</v>
      </c>
    </row>
    <row r="138" spans="1:10" ht="14.25">
      <c r="A138" s="1012" t="s">
        <v>802</v>
      </c>
      <c r="B138" s="983">
        <v>0</v>
      </c>
      <c r="C138" s="983">
        <v>0</v>
      </c>
      <c r="D138" s="983">
        <v>0</v>
      </c>
      <c r="E138" s="983">
        <v>0</v>
      </c>
      <c r="F138" s="983">
        <v>8</v>
      </c>
      <c r="G138" s="971">
        <v>0</v>
      </c>
      <c r="H138" s="916" t="str">
        <f t="shared" si="4"/>
        <v>*</v>
      </c>
      <c r="I138" s="461" t="s">
        <v>66</v>
      </c>
      <c r="J138" s="569" t="s">
        <v>79</v>
      </c>
    </row>
    <row r="139" spans="1:10" ht="14.25">
      <c r="A139" s="1013" t="s">
        <v>660</v>
      </c>
      <c r="B139" s="983">
        <v>0</v>
      </c>
      <c r="C139" s="983">
        <v>0</v>
      </c>
      <c r="D139" s="983">
        <v>0</v>
      </c>
      <c r="E139" s="983">
        <v>0</v>
      </c>
      <c r="F139" s="983">
        <v>0</v>
      </c>
      <c r="G139" s="971">
        <v>0</v>
      </c>
      <c r="H139" s="916" t="str">
        <f t="shared" si="4"/>
        <v>*</v>
      </c>
      <c r="I139" s="461" t="s">
        <v>67</v>
      </c>
      <c r="J139" s="569" t="s">
        <v>78</v>
      </c>
    </row>
    <row r="140" spans="1:12" ht="14.25">
      <c r="A140" s="1012" t="s">
        <v>802</v>
      </c>
      <c r="B140" s="984">
        <v>0</v>
      </c>
      <c r="C140" s="984">
        <v>0</v>
      </c>
      <c r="D140" s="984">
        <v>45</v>
      </c>
      <c r="E140" s="984">
        <v>45</v>
      </c>
      <c r="F140" s="984">
        <v>45</v>
      </c>
      <c r="G140" s="972">
        <v>47</v>
      </c>
      <c r="H140" s="916">
        <f t="shared" si="4"/>
        <v>1.0444444444444445</v>
      </c>
      <c r="I140" s="461" t="s">
        <v>695</v>
      </c>
      <c r="J140" s="434" t="s">
        <v>696</v>
      </c>
      <c r="L140" s="104"/>
    </row>
    <row r="141" spans="1:12" ht="14.25">
      <c r="A141" s="1012" t="s">
        <v>802</v>
      </c>
      <c r="B141" s="983">
        <v>0</v>
      </c>
      <c r="C141" s="983">
        <v>0</v>
      </c>
      <c r="D141" s="983">
        <v>0</v>
      </c>
      <c r="E141" s="983">
        <v>0</v>
      </c>
      <c r="F141" s="983">
        <v>0</v>
      </c>
      <c r="G141" s="971">
        <v>0</v>
      </c>
      <c r="H141" s="916" t="str">
        <f t="shared" si="4"/>
        <v>*</v>
      </c>
      <c r="I141" s="460" t="s">
        <v>739</v>
      </c>
      <c r="J141" s="571" t="s">
        <v>278</v>
      </c>
      <c r="L141" s="104"/>
    </row>
    <row r="142" spans="1:12" ht="14.25">
      <c r="A142" s="1012" t="s">
        <v>802</v>
      </c>
      <c r="B142" s="985">
        <v>25</v>
      </c>
      <c r="C142" s="985">
        <v>25</v>
      </c>
      <c r="D142" s="985">
        <v>25</v>
      </c>
      <c r="E142" s="985">
        <v>25</v>
      </c>
      <c r="F142" s="985">
        <v>25</v>
      </c>
      <c r="G142" s="973">
        <v>19</v>
      </c>
      <c r="H142" s="916">
        <f t="shared" si="4"/>
        <v>0.76</v>
      </c>
      <c r="I142" s="460" t="s">
        <v>740</v>
      </c>
      <c r="J142" s="571" t="s">
        <v>280</v>
      </c>
      <c r="L142" s="574"/>
    </row>
    <row r="143" spans="1:12" ht="14.25">
      <c r="A143" s="1012" t="s">
        <v>802</v>
      </c>
      <c r="B143" s="1009">
        <v>37</v>
      </c>
      <c r="C143" s="1009">
        <v>37</v>
      </c>
      <c r="D143" s="1009">
        <v>37</v>
      </c>
      <c r="E143" s="1009">
        <v>81</v>
      </c>
      <c r="F143" s="1009">
        <v>81</v>
      </c>
      <c r="G143" s="1006">
        <v>73</v>
      </c>
      <c r="H143" s="916">
        <f t="shared" si="4"/>
        <v>0.9012345679012346</v>
      </c>
      <c r="I143" s="619" t="s">
        <v>741</v>
      </c>
      <c r="J143" s="434" t="s">
        <v>742</v>
      </c>
      <c r="L143" s="104"/>
    </row>
    <row r="144" spans="1:12" ht="14.25">
      <c r="A144" s="1012" t="s">
        <v>802</v>
      </c>
      <c r="B144" s="1009">
        <v>294</v>
      </c>
      <c r="C144" s="1009">
        <v>294</v>
      </c>
      <c r="D144" s="1009">
        <v>294</v>
      </c>
      <c r="E144" s="1009">
        <v>294</v>
      </c>
      <c r="F144" s="1009">
        <v>294</v>
      </c>
      <c r="G144" s="1006">
        <v>284</v>
      </c>
      <c r="H144" s="916">
        <f t="shared" si="4"/>
        <v>0.9659863945578231</v>
      </c>
      <c r="I144" s="619" t="s">
        <v>743</v>
      </c>
      <c r="J144" s="434" t="s">
        <v>744</v>
      </c>
      <c r="L144" s="104"/>
    </row>
    <row r="145" spans="1:12" ht="14.25">
      <c r="A145" s="1012" t="s">
        <v>802</v>
      </c>
      <c r="B145" s="1009">
        <v>34</v>
      </c>
      <c r="C145" s="1009">
        <v>34</v>
      </c>
      <c r="D145" s="1009">
        <v>34</v>
      </c>
      <c r="E145" s="1009">
        <v>56</v>
      </c>
      <c r="F145" s="1009">
        <v>56</v>
      </c>
      <c r="G145" s="1006">
        <v>53</v>
      </c>
      <c r="H145" s="916">
        <f t="shared" si="4"/>
        <v>0.9464285714285714</v>
      </c>
      <c r="I145" s="619" t="s">
        <v>693</v>
      </c>
      <c r="J145" s="473" t="s">
        <v>694</v>
      </c>
      <c r="L145" s="104"/>
    </row>
    <row r="146" spans="1:12" ht="14.25">
      <c r="A146" s="1012" t="s">
        <v>802</v>
      </c>
      <c r="B146" s="1009">
        <v>0</v>
      </c>
      <c r="C146" s="1009">
        <v>0</v>
      </c>
      <c r="D146" s="1009">
        <v>0</v>
      </c>
      <c r="E146" s="1009">
        <v>2</v>
      </c>
      <c r="F146" s="1009">
        <v>2</v>
      </c>
      <c r="G146" s="1006">
        <v>2</v>
      </c>
      <c r="H146" s="916">
        <f t="shared" si="4"/>
        <v>1</v>
      </c>
      <c r="I146" s="619" t="s">
        <v>697</v>
      </c>
      <c r="J146" s="473" t="s">
        <v>745</v>
      </c>
      <c r="L146" s="104"/>
    </row>
    <row r="147" spans="1:12" ht="14.25">
      <c r="A147" s="1012" t="s">
        <v>802</v>
      </c>
      <c r="B147" s="1009">
        <v>0</v>
      </c>
      <c r="C147" s="1009">
        <v>0</v>
      </c>
      <c r="D147" s="1009">
        <v>0</v>
      </c>
      <c r="E147" s="1009">
        <v>0</v>
      </c>
      <c r="F147" s="1009">
        <v>0</v>
      </c>
      <c r="G147" s="1006">
        <v>0</v>
      </c>
      <c r="H147" s="916" t="str">
        <f t="shared" si="4"/>
        <v>*</v>
      </c>
      <c r="I147" s="619" t="s">
        <v>868</v>
      </c>
      <c r="J147" s="473" t="s">
        <v>1162</v>
      </c>
      <c r="L147" s="104"/>
    </row>
    <row r="148" spans="1:12" ht="14.25">
      <c r="A148" s="1012" t="s">
        <v>802</v>
      </c>
      <c r="B148" s="1009">
        <v>0</v>
      </c>
      <c r="C148" s="1009">
        <v>0</v>
      </c>
      <c r="D148" s="1009">
        <v>0</v>
      </c>
      <c r="E148" s="1009">
        <v>0</v>
      </c>
      <c r="F148" s="1009">
        <v>0</v>
      </c>
      <c r="G148" s="1006">
        <v>0</v>
      </c>
      <c r="H148" s="916" t="str">
        <f t="shared" si="4"/>
        <v>*</v>
      </c>
      <c r="I148" s="619" t="s">
        <v>803</v>
      </c>
      <c r="J148" s="473" t="s">
        <v>804</v>
      </c>
      <c r="L148" s="104"/>
    </row>
    <row r="149" spans="1:13" ht="14.25">
      <c r="A149" s="1012" t="s">
        <v>802</v>
      </c>
      <c r="B149" s="1009">
        <v>821</v>
      </c>
      <c r="C149" s="1009">
        <v>821</v>
      </c>
      <c r="D149" s="1009">
        <v>821</v>
      </c>
      <c r="E149" s="1009">
        <v>821</v>
      </c>
      <c r="F149" s="1009">
        <v>821</v>
      </c>
      <c r="G149" s="1006">
        <v>544</v>
      </c>
      <c r="H149" s="916">
        <f t="shared" si="4"/>
        <v>0.6626065773447016</v>
      </c>
      <c r="I149" s="619" t="s">
        <v>701</v>
      </c>
      <c r="J149" s="473" t="s">
        <v>282</v>
      </c>
      <c r="L149" s="104"/>
      <c r="M149" s="104"/>
    </row>
    <row r="150" spans="1:10" ht="14.25">
      <c r="A150" s="1012" t="s">
        <v>802</v>
      </c>
      <c r="B150" s="1009">
        <v>505</v>
      </c>
      <c r="C150" s="1009">
        <v>505</v>
      </c>
      <c r="D150" s="1009">
        <v>505</v>
      </c>
      <c r="E150" s="1009">
        <v>505</v>
      </c>
      <c r="F150" s="1009">
        <v>505</v>
      </c>
      <c r="G150" s="1006">
        <v>494</v>
      </c>
      <c r="H150" s="916">
        <f t="shared" si="4"/>
        <v>0.9782178217821782</v>
      </c>
      <c r="I150" s="619" t="s">
        <v>668</v>
      </c>
      <c r="J150" s="434" t="s">
        <v>702</v>
      </c>
    </row>
    <row r="151" spans="1:14" ht="14.25">
      <c r="A151" s="1012" t="s">
        <v>802</v>
      </c>
      <c r="B151" s="984">
        <v>559</v>
      </c>
      <c r="C151" s="984">
        <v>559</v>
      </c>
      <c r="D151" s="984">
        <v>559</v>
      </c>
      <c r="E151" s="984">
        <v>559</v>
      </c>
      <c r="F151" s="984">
        <v>559</v>
      </c>
      <c r="G151" s="972">
        <v>485</v>
      </c>
      <c r="H151" s="916">
        <f t="shared" si="4"/>
        <v>0.8676207513416816</v>
      </c>
      <c r="I151" s="619" t="s">
        <v>703</v>
      </c>
      <c r="J151" s="474" t="s">
        <v>704</v>
      </c>
      <c r="L151" s="104"/>
      <c r="N151" s="104"/>
    </row>
    <row r="152" spans="1:10" ht="14.25">
      <c r="A152" s="1012" t="s">
        <v>802</v>
      </c>
      <c r="B152" s="1009">
        <v>902</v>
      </c>
      <c r="C152" s="1009">
        <v>902</v>
      </c>
      <c r="D152" s="1009">
        <v>902</v>
      </c>
      <c r="E152" s="1009">
        <v>902</v>
      </c>
      <c r="F152" s="1009">
        <v>902</v>
      </c>
      <c r="G152" s="1006">
        <f>493+327</f>
        <v>820</v>
      </c>
      <c r="H152" s="916">
        <f t="shared" si="4"/>
        <v>0.9090909090909091</v>
      </c>
      <c r="I152" s="567" t="s">
        <v>711</v>
      </c>
      <c r="J152" s="569" t="s">
        <v>1163</v>
      </c>
    </row>
    <row r="153" spans="1:14" ht="14.25">
      <c r="A153" s="1012" t="s">
        <v>802</v>
      </c>
      <c r="B153" s="1009">
        <v>0</v>
      </c>
      <c r="C153" s="1009">
        <v>0</v>
      </c>
      <c r="D153" s="1009">
        <v>0</v>
      </c>
      <c r="E153" s="1009">
        <v>0</v>
      </c>
      <c r="F153" s="1009">
        <v>0</v>
      </c>
      <c r="G153" s="1006">
        <v>34</v>
      </c>
      <c r="H153" s="916" t="str">
        <f t="shared" si="4"/>
        <v>*</v>
      </c>
      <c r="I153" s="567" t="s">
        <v>705</v>
      </c>
      <c r="J153" s="434" t="s">
        <v>772</v>
      </c>
      <c r="N153" s="104"/>
    </row>
    <row r="154" spans="1:12" ht="14.25">
      <c r="A154" s="1012" t="s">
        <v>802</v>
      </c>
      <c r="B154" s="1009">
        <v>470</v>
      </c>
      <c r="C154" s="1009">
        <v>470</v>
      </c>
      <c r="D154" s="1009">
        <v>470</v>
      </c>
      <c r="E154" s="1009">
        <v>470</v>
      </c>
      <c r="F154" s="1009">
        <v>470</v>
      </c>
      <c r="G154" s="1006">
        <v>474</v>
      </c>
      <c r="H154" s="916">
        <f t="shared" si="4"/>
        <v>1.0085106382978724</v>
      </c>
      <c r="I154" s="567" t="s">
        <v>723</v>
      </c>
      <c r="J154" s="434" t="s">
        <v>773</v>
      </c>
      <c r="L154" s="104"/>
    </row>
    <row r="155" spans="1:12" ht="14.25">
      <c r="A155" s="1012" t="s">
        <v>802</v>
      </c>
      <c r="B155" s="985">
        <v>4</v>
      </c>
      <c r="C155" s="985">
        <v>4</v>
      </c>
      <c r="D155" s="985">
        <v>20</v>
      </c>
      <c r="E155" s="985">
        <v>20</v>
      </c>
      <c r="F155" s="985">
        <v>20</v>
      </c>
      <c r="G155" s="973">
        <v>19</v>
      </c>
      <c r="H155" s="916">
        <f t="shared" si="4"/>
        <v>0.95</v>
      </c>
      <c r="I155" s="460" t="s">
        <v>774</v>
      </c>
      <c r="J155" s="434" t="s">
        <v>775</v>
      </c>
      <c r="L155" s="104"/>
    </row>
    <row r="156" spans="1:12" ht="14.25">
      <c r="A156" s="1012" t="s">
        <v>802</v>
      </c>
      <c r="B156" s="985">
        <v>0</v>
      </c>
      <c r="C156" s="985">
        <v>0</v>
      </c>
      <c r="D156" s="985">
        <v>0</v>
      </c>
      <c r="E156" s="985">
        <v>0</v>
      </c>
      <c r="F156" s="985">
        <v>0</v>
      </c>
      <c r="G156" s="973">
        <v>0</v>
      </c>
      <c r="H156" s="916" t="str">
        <f t="shared" si="4"/>
        <v>*</v>
      </c>
      <c r="I156" s="460" t="s">
        <v>707</v>
      </c>
      <c r="J156" s="434" t="s">
        <v>708</v>
      </c>
      <c r="L156" s="1077"/>
    </row>
    <row r="157" spans="1:12" ht="14.25">
      <c r="A157" s="1012" t="s">
        <v>802</v>
      </c>
      <c r="B157" s="985">
        <v>0</v>
      </c>
      <c r="C157" s="985">
        <v>0</v>
      </c>
      <c r="D157" s="985">
        <v>0</v>
      </c>
      <c r="E157" s="985">
        <v>0</v>
      </c>
      <c r="F157" s="985">
        <v>0</v>
      </c>
      <c r="G157" s="973">
        <v>0</v>
      </c>
      <c r="H157" s="916" t="str">
        <f t="shared" si="4"/>
        <v>*</v>
      </c>
      <c r="I157" s="460" t="s">
        <v>779</v>
      </c>
      <c r="J157" s="569" t="s">
        <v>75</v>
      </c>
      <c r="L157" s="1077"/>
    </row>
    <row r="158" spans="1:13" ht="14.25">
      <c r="A158" s="1013" t="s">
        <v>802</v>
      </c>
      <c r="B158" s="985">
        <v>0</v>
      </c>
      <c r="C158" s="985">
        <v>0</v>
      </c>
      <c r="D158" s="985">
        <v>18</v>
      </c>
      <c r="E158" s="985">
        <v>19</v>
      </c>
      <c r="F158" s="985">
        <v>40</v>
      </c>
      <c r="G158" s="973">
        <v>40</v>
      </c>
      <c r="H158" s="916">
        <f t="shared" si="4"/>
        <v>1</v>
      </c>
      <c r="I158" s="460" t="s">
        <v>709</v>
      </c>
      <c r="J158" s="569" t="s">
        <v>783</v>
      </c>
      <c r="L158" s="574">
        <f>SUM(G136:G158)</f>
        <v>3464</v>
      </c>
      <c r="M158" s="104"/>
    </row>
    <row r="159" spans="1:10" ht="14.25">
      <c r="A159" s="1013" t="s">
        <v>415</v>
      </c>
      <c r="B159" s="985">
        <v>0</v>
      </c>
      <c r="C159" s="985">
        <v>0</v>
      </c>
      <c r="D159" s="985">
        <v>0</v>
      </c>
      <c r="E159" s="985">
        <v>0</v>
      </c>
      <c r="F159" s="985">
        <v>0</v>
      </c>
      <c r="G159" s="973">
        <v>0</v>
      </c>
      <c r="H159" s="916" t="str">
        <f t="shared" si="4"/>
        <v>*</v>
      </c>
      <c r="I159" s="460" t="s">
        <v>711</v>
      </c>
      <c r="J159" s="569" t="s">
        <v>1163</v>
      </c>
    </row>
    <row r="160" spans="1:10" ht="14.25">
      <c r="A160" s="1013" t="s">
        <v>415</v>
      </c>
      <c r="B160" s="985">
        <v>0</v>
      </c>
      <c r="C160" s="985">
        <v>0</v>
      </c>
      <c r="D160" s="985">
        <v>0</v>
      </c>
      <c r="E160" s="985">
        <v>0</v>
      </c>
      <c r="F160" s="985">
        <v>0</v>
      </c>
      <c r="G160" s="973">
        <v>0</v>
      </c>
      <c r="H160" s="916" t="str">
        <f t="shared" si="4"/>
        <v>*</v>
      </c>
      <c r="I160" s="460" t="s">
        <v>67</v>
      </c>
      <c r="J160" s="571" t="s">
        <v>78</v>
      </c>
    </row>
    <row r="161" spans="1:10" ht="14.25">
      <c r="A161" s="1013" t="s">
        <v>415</v>
      </c>
      <c r="B161" s="1009">
        <v>0</v>
      </c>
      <c r="C161" s="1009">
        <v>0</v>
      </c>
      <c r="D161" s="1009">
        <v>0</v>
      </c>
      <c r="E161" s="1009">
        <v>0</v>
      </c>
      <c r="F161" s="1009">
        <v>0</v>
      </c>
      <c r="G161" s="1006">
        <v>0</v>
      </c>
      <c r="H161" s="916" t="str">
        <f t="shared" si="4"/>
        <v>*</v>
      </c>
      <c r="I161" s="460" t="s">
        <v>695</v>
      </c>
      <c r="J161" s="434" t="s">
        <v>696</v>
      </c>
    </row>
    <row r="162" spans="1:10" ht="14.25">
      <c r="A162" s="1013" t="s">
        <v>415</v>
      </c>
      <c r="B162" s="985">
        <v>0</v>
      </c>
      <c r="C162" s="985">
        <v>0</v>
      </c>
      <c r="D162" s="985">
        <v>0</v>
      </c>
      <c r="E162" s="985">
        <v>0</v>
      </c>
      <c r="F162" s="985">
        <v>0</v>
      </c>
      <c r="G162" s="973">
        <v>0</v>
      </c>
      <c r="H162" s="916" t="str">
        <f t="shared" si="4"/>
        <v>*</v>
      </c>
      <c r="I162" s="460" t="s">
        <v>739</v>
      </c>
      <c r="J162" s="571" t="s">
        <v>278</v>
      </c>
    </row>
    <row r="163" spans="1:10" ht="14.25">
      <c r="A163" s="1013" t="s">
        <v>415</v>
      </c>
      <c r="B163" s="985">
        <v>0</v>
      </c>
      <c r="C163" s="985">
        <v>0</v>
      </c>
      <c r="D163" s="985">
        <v>0</v>
      </c>
      <c r="E163" s="985">
        <v>0</v>
      </c>
      <c r="F163" s="985">
        <v>32</v>
      </c>
      <c r="G163" s="973">
        <v>32</v>
      </c>
      <c r="H163" s="916">
        <f t="shared" si="4"/>
        <v>1</v>
      </c>
      <c r="I163" s="460" t="s">
        <v>740</v>
      </c>
      <c r="J163" s="571" t="s">
        <v>280</v>
      </c>
    </row>
    <row r="164" spans="1:10" ht="14.25">
      <c r="A164" s="1013" t="s">
        <v>415</v>
      </c>
      <c r="B164" s="985">
        <v>0</v>
      </c>
      <c r="C164" s="985">
        <v>0</v>
      </c>
      <c r="D164" s="985">
        <v>0</v>
      </c>
      <c r="E164" s="985">
        <v>0</v>
      </c>
      <c r="F164" s="985">
        <v>0</v>
      </c>
      <c r="G164" s="973">
        <v>0</v>
      </c>
      <c r="H164" s="916" t="str">
        <f t="shared" si="4"/>
        <v>*</v>
      </c>
      <c r="I164" s="460" t="s">
        <v>663</v>
      </c>
      <c r="J164" s="569" t="s">
        <v>321</v>
      </c>
    </row>
    <row r="165" spans="1:10" ht="14.25">
      <c r="A165" s="1014">
        <v>2329</v>
      </c>
      <c r="B165" s="1009">
        <v>0</v>
      </c>
      <c r="C165" s="1009">
        <v>0</v>
      </c>
      <c r="D165" s="1009">
        <v>0</v>
      </c>
      <c r="E165" s="1009">
        <v>0</v>
      </c>
      <c r="F165" s="1009">
        <v>0</v>
      </c>
      <c r="G165" s="1006">
        <v>0</v>
      </c>
      <c r="H165" s="916" t="str">
        <f t="shared" si="4"/>
        <v>*</v>
      </c>
      <c r="I165" s="567" t="s">
        <v>657</v>
      </c>
      <c r="J165" s="655" t="s">
        <v>1078</v>
      </c>
    </row>
    <row r="166" spans="1:10" ht="14.25">
      <c r="A166" s="1012" t="s">
        <v>805</v>
      </c>
      <c r="B166" s="985">
        <v>0</v>
      </c>
      <c r="C166" s="985">
        <v>0</v>
      </c>
      <c r="D166" s="985">
        <v>0</v>
      </c>
      <c r="E166" s="985">
        <v>0</v>
      </c>
      <c r="F166" s="985">
        <v>0</v>
      </c>
      <c r="G166" s="973">
        <v>0</v>
      </c>
      <c r="H166" s="916" t="str">
        <f t="shared" si="4"/>
        <v>*</v>
      </c>
      <c r="I166" s="460" t="s">
        <v>732</v>
      </c>
      <c r="J166" s="430" t="s">
        <v>733</v>
      </c>
    </row>
    <row r="167" spans="1:12" ht="14.25">
      <c r="A167" s="1012" t="s">
        <v>805</v>
      </c>
      <c r="B167" s="985">
        <v>0</v>
      </c>
      <c r="C167" s="985">
        <v>0</v>
      </c>
      <c r="D167" s="985">
        <v>0</v>
      </c>
      <c r="E167" s="985">
        <v>0</v>
      </c>
      <c r="F167" s="985">
        <v>0</v>
      </c>
      <c r="G167" s="973">
        <v>0</v>
      </c>
      <c r="H167" s="916" t="str">
        <f t="shared" si="4"/>
        <v>*</v>
      </c>
      <c r="I167" s="460" t="s">
        <v>1058</v>
      </c>
      <c r="J167" s="571" t="s">
        <v>1159</v>
      </c>
      <c r="L167" s="104"/>
    </row>
    <row r="168" spans="1:10" ht="14.25">
      <c r="A168" s="1012" t="s">
        <v>805</v>
      </c>
      <c r="B168" s="985">
        <v>0</v>
      </c>
      <c r="C168" s="985">
        <v>0</v>
      </c>
      <c r="D168" s="985">
        <v>0</v>
      </c>
      <c r="E168" s="985">
        <v>0</v>
      </c>
      <c r="F168" s="985">
        <v>0</v>
      </c>
      <c r="G168" s="973">
        <v>0</v>
      </c>
      <c r="H168" s="916" t="str">
        <f t="shared" si="4"/>
        <v>*</v>
      </c>
      <c r="I168" s="461" t="s">
        <v>66</v>
      </c>
      <c r="J168" s="569" t="s">
        <v>79</v>
      </c>
    </row>
    <row r="169" spans="1:10" ht="14.25">
      <c r="A169" s="1012" t="s">
        <v>805</v>
      </c>
      <c r="B169" s="985">
        <v>0</v>
      </c>
      <c r="C169" s="985">
        <v>0</v>
      </c>
      <c r="D169" s="985">
        <v>0</v>
      </c>
      <c r="E169" s="985">
        <v>0</v>
      </c>
      <c r="F169" s="985">
        <v>0</v>
      </c>
      <c r="G169" s="973">
        <v>0</v>
      </c>
      <c r="H169" s="916" t="str">
        <f t="shared" si="4"/>
        <v>*</v>
      </c>
      <c r="I169" s="461" t="s">
        <v>740</v>
      </c>
      <c r="J169" s="571" t="s">
        <v>280</v>
      </c>
    </row>
    <row r="170" spans="1:10" ht="14.25">
      <c r="A170" s="1012" t="s">
        <v>805</v>
      </c>
      <c r="B170" s="985">
        <v>0</v>
      </c>
      <c r="C170" s="985">
        <v>0</v>
      </c>
      <c r="D170" s="985">
        <v>0</v>
      </c>
      <c r="E170" s="985">
        <v>0</v>
      </c>
      <c r="F170" s="985">
        <v>0</v>
      </c>
      <c r="G170" s="973">
        <v>0</v>
      </c>
      <c r="H170" s="916" t="str">
        <f t="shared" si="4"/>
        <v>*</v>
      </c>
      <c r="I170" s="461" t="s">
        <v>695</v>
      </c>
      <c r="J170" s="434" t="s">
        <v>696</v>
      </c>
    </row>
    <row r="171" spans="1:10" ht="14.25">
      <c r="A171" s="1012" t="s">
        <v>805</v>
      </c>
      <c r="B171" s="985">
        <v>0</v>
      </c>
      <c r="C171" s="985">
        <v>0</v>
      </c>
      <c r="D171" s="985">
        <v>0</v>
      </c>
      <c r="E171" s="985">
        <v>0</v>
      </c>
      <c r="F171" s="985">
        <v>25</v>
      </c>
      <c r="G171" s="973">
        <v>26</v>
      </c>
      <c r="H171" s="916">
        <f t="shared" si="4"/>
        <v>1.04</v>
      </c>
      <c r="I171" s="460" t="s">
        <v>806</v>
      </c>
      <c r="J171" s="571" t="s">
        <v>278</v>
      </c>
    </row>
    <row r="172" spans="1:10" ht="14.25">
      <c r="A172" s="1013" t="s">
        <v>805</v>
      </c>
      <c r="B172" s="985">
        <v>0</v>
      </c>
      <c r="C172" s="985">
        <v>266</v>
      </c>
      <c r="D172" s="985">
        <v>266</v>
      </c>
      <c r="E172" s="985">
        <v>266</v>
      </c>
      <c r="F172" s="985">
        <v>266</v>
      </c>
      <c r="G172" s="973">
        <v>266</v>
      </c>
      <c r="H172" s="916">
        <f t="shared" si="4"/>
        <v>1</v>
      </c>
      <c r="I172" s="460" t="s">
        <v>937</v>
      </c>
      <c r="J172" s="571" t="s">
        <v>789</v>
      </c>
    </row>
    <row r="173" spans="1:10" ht="14.25">
      <c r="A173" s="1012" t="s">
        <v>805</v>
      </c>
      <c r="B173" s="985">
        <v>0</v>
      </c>
      <c r="C173" s="985">
        <v>0</v>
      </c>
      <c r="D173" s="985">
        <v>0</v>
      </c>
      <c r="E173" s="985">
        <v>0</v>
      </c>
      <c r="F173" s="985">
        <v>0</v>
      </c>
      <c r="G173" s="973">
        <v>0</v>
      </c>
      <c r="H173" s="916" t="str">
        <f t="shared" si="4"/>
        <v>*</v>
      </c>
      <c r="I173" s="460" t="s">
        <v>701</v>
      </c>
      <c r="J173" s="473" t="s">
        <v>282</v>
      </c>
    </row>
    <row r="174" spans="1:12" ht="14.25">
      <c r="A174" s="1012" t="s">
        <v>805</v>
      </c>
      <c r="B174" s="985">
        <v>0</v>
      </c>
      <c r="C174" s="985">
        <v>0</v>
      </c>
      <c r="D174" s="985">
        <v>0</v>
      </c>
      <c r="E174" s="985">
        <v>0</v>
      </c>
      <c r="F174" s="985">
        <v>0</v>
      </c>
      <c r="G174" s="973">
        <v>0</v>
      </c>
      <c r="H174" s="916" t="str">
        <f t="shared" si="4"/>
        <v>*</v>
      </c>
      <c r="I174" s="460" t="s">
        <v>703</v>
      </c>
      <c r="J174" s="474" t="s">
        <v>704</v>
      </c>
      <c r="L174" s="104"/>
    </row>
    <row r="175" spans="1:12" ht="14.25">
      <c r="A175" s="1014">
        <v>2329</v>
      </c>
      <c r="B175" s="985">
        <v>0</v>
      </c>
      <c r="C175" s="985">
        <v>0</v>
      </c>
      <c r="D175" s="985">
        <v>43</v>
      </c>
      <c r="E175" s="985">
        <v>43</v>
      </c>
      <c r="F175" s="985">
        <v>43</v>
      </c>
      <c r="G175" s="973">
        <v>43</v>
      </c>
      <c r="H175" s="916">
        <f t="shared" si="4"/>
        <v>1</v>
      </c>
      <c r="I175" s="460" t="s">
        <v>723</v>
      </c>
      <c r="J175" s="487" t="s">
        <v>773</v>
      </c>
      <c r="L175" s="104"/>
    </row>
    <row r="176" spans="1:10" ht="14.25">
      <c r="A176" s="1014">
        <v>2329</v>
      </c>
      <c r="B176" s="985">
        <v>0</v>
      </c>
      <c r="C176" s="985">
        <v>55</v>
      </c>
      <c r="D176" s="985">
        <v>55</v>
      </c>
      <c r="E176" s="985">
        <v>55</v>
      </c>
      <c r="F176" s="985">
        <v>55</v>
      </c>
      <c r="G176" s="973">
        <v>0</v>
      </c>
      <c r="H176" s="916" t="str">
        <f t="shared" si="4"/>
        <v>*</v>
      </c>
      <c r="I176" s="460" t="s">
        <v>697</v>
      </c>
      <c r="J176" s="472" t="s">
        <v>745</v>
      </c>
    </row>
    <row r="177" spans="1:10" ht="14.25">
      <c r="A177" s="1014">
        <v>2329</v>
      </c>
      <c r="B177" s="985">
        <v>2113</v>
      </c>
      <c r="C177" s="985">
        <v>0</v>
      </c>
      <c r="D177" s="985">
        <v>0</v>
      </c>
      <c r="E177" s="985">
        <v>0</v>
      </c>
      <c r="F177" s="985">
        <v>0</v>
      </c>
      <c r="G177" s="973">
        <v>0</v>
      </c>
      <c r="H177" s="916" t="str">
        <f t="shared" si="4"/>
        <v>*</v>
      </c>
      <c r="I177" s="460" t="s">
        <v>854</v>
      </c>
      <c r="J177" s="484" t="s">
        <v>1009</v>
      </c>
    </row>
    <row r="178" spans="1:10" ht="14.25">
      <c r="A178" s="1014">
        <v>2329</v>
      </c>
      <c r="B178" s="985">
        <v>0</v>
      </c>
      <c r="C178" s="985">
        <v>0</v>
      </c>
      <c r="D178" s="985">
        <v>0</v>
      </c>
      <c r="E178" s="985">
        <v>1</v>
      </c>
      <c r="F178" s="985">
        <v>1</v>
      </c>
      <c r="G178" s="973">
        <v>1</v>
      </c>
      <c r="H178" s="916">
        <f t="shared" si="4"/>
        <v>1</v>
      </c>
      <c r="I178" s="460" t="s">
        <v>774</v>
      </c>
      <c r="J178" s="434" t="s">
        <v>775</v>
      </c>
    </row>
    <row r="179" spans="1:12" ht="14.25">
      <c r="A179" s="1014">
        <v>2329</v>
      </c>
      <c r="B179" s="985">
        <v>0</v>
      </c>
      <c r="C179" s="985">
        <v>0</v>
      </c>
      <c r="D179" s="985">
        <v>0</v>
      </c>
      <c r="E179" s="985">
        <v>0</v>
      </c>
      <c r="F179" s="985">
        <v>0</v>
      </c>
      <c r="G179" s="973">
        <v>0</v>
      </c>
      <c r="H179" s="916" t="str">
        <f t="shared" si="4"/>
        <v>*</v>
      </c>
      <c r="I179" s="460" t="s">
        <v>707</v>
      </c>
      <c r="J179" s="430" t="s">
        <v>708</v>
      </c>
      <c r="L179" s="104"/>
    </row>
    <row r="180" spans="1:10" ht="14.25">
      <c r="A180" s="1014">
        <v>2329</v>
      </c>
      <c r="B180" s="985">
        <v>0</v>
      </c>
      <c r="C180" s="985">
        <v>60</v>
      </c>
      <c r="D180" s="985">
        <v>0</v>
      </c>
      <c r="E180" s="985">
        <v>0</v>
      </c>
      <c r="F180" s="985">
        <v>0</v>
      </c>
      <c r="G180" s="973">
        <v>0</v>
      </c>
      <c r="H180" s="916" t="str">
        <f t="shared" si="4"/>
        <v>*</v>
      </c>
      <c r="I180" s="460" t="s">
        <v>663</v>
      </c>
      <c r="J180" s="569" t="s">
        <v>321</v>
      </c>
    </row>
    <row r="181" spans="1:10" ht="14.25">
      <c r="A181" s="1012" t="s">
        <v>805</v>
      </c>
      <c r="B181" s="985">
        <v>0</v>
      </c>
      <c r="C181" s="985">
        <v>0</v>
      </c>
      <c r="D181" s="985">
        <v>0</v>
      </c>
      <c r="E181" s="985">
        <v>0</v>
      </c>
      <c r="F181" s="985">
        <v>0</v>
      </c>
      <c r="G181" s="973">
        <v>0</v>
      </c>
      <c r="H181" s="916" t="str">
        <f t="shared" si="4"/>
        <v>*</v>
      </c>
      <c r="I181" s="460" t="s">
        <v>778</v>
      </c>
      <c r="J181" s="569" t="s">
        <v>74</v>
      </c>
    </row>
    <row r="182" spans="1:10" ht="14.25">
      <c r="A182" s="1014">
        <v>2329</v>
      </c>
      <c r="B182" s="985">
        <v>0</v>
      </c>
      <c r="C182" s="985">
        <v>0</v>
      </c>
      <c r="D182" s="985">
        <v>0</v>
      </c>
      <c r="E182" s="985">
        <v>0</v>
      </c>
      <c r="F182" s="985">
        <v>0</v>
      </c>
      <c r="G182" s="973">
        <v>0</v>
      </c>
      <c r="H182" s="916" t="str">
        <f t="shared" si="4"/>
        <v>*</v>
      </c>
      <c r="I182" s="460" t="s">
        <v>807</v>
      </c>
      <c r="J182" s="430" t="s">
        <v>808</v>
      </c>
    </row>
    <row r="183" spans="1:10" ht="14.25">
      <c r="A183" s="1014">
        <v>2329</v>
      </c>
      <c r="B183" s="985">
        <v>0</v>
      </c>
      <c r="C183" s="985">
        <v>0</v>
      </c>
      <c r="D183" s="985">
        <v>0</v>
      </c>
      <c r="E183" s="985">
        <v>0</v>
      </c>
      <c r="F183" s="985">
        <v>0</v>
      </c>
      <c r="G183" s="973">
        <v>0</v>
      </c>
      <c r="H183" s="916" t="str">
        <f t="shared" si="4"/>
        <v>*</v>
      </c>
      <c r="I183" s="460" t="s">
        <v>797</v>
      </c>
      <c r="J183" s="430" t="s">
        <v>798</v>
      </c>
    </row>
    <row r="184" spans="1:10" ht="14.25">
      <c r="A184" s="1014">
        <v>2329</v>
      </c>
      <c r="B184" s="985">
        <v>0</v>
      </c>
      <c r="C184" s="985">
        <v>0</v>
      </c>
      <c r="D184" s="985">
        <v>0</v>
      </c>
      <c r="E184" s="985">
        <v>0</v>
      </c>
      <c r="F184" s="985">
        <v>0</v>
      </c>
      <c r="G184" s="973">
        <v>0</v>
      </c>
      <c r="H184" s="916" t="str">
        <f t="shared" si="4"/>
        <v>*</v>
      </c>
      <c r="I184" s="460" t="s">
        <v>678</v>
      </c>
      <c r="J184" s="430" t="s">
        <v>799</v>
      </c>
    </row>
    <row r="185" spans="1:10" ht="14.25">
      <c r="A185" s="1014">
        <v>2329</v>
      </c>
      <c r="B185" s="985">
        <v>0</v>
      </c>
      <c r="C185" s="985">
        <v>0</v>
      </c>
      <c r="D185" s="985">
        <v>0</v>
      </c>
      <c r="E185" s="985">
        <v>0</v>
      </c>
      <c r="F185" s="985">
        <v>0</v>
      </c>
      <c r="G185" s="973">
        <v>0</v>
      </c>
      <c r="H185" s="916" t="str">
        <f t="shared" si="4"/>
        <v>*</v>
      </c>
      <c r="I185" s="460" t="s">
        <v>781</v>
      </c>
      <c r="J185" s="434" t="s">
        <v>782</v>
      </c>
    </row>
    <row r="186" spans="1:12" ht="14.25">
      <c r="A186" s="1014">
        <v>2329</v>
      </c>
      <c r="B186" s="985">
        <v>0</v>
      </c>
      <c r="C186" s="985">
        <v>0</v>
      </c>
      <c r="D186" s="985">
        <v>0</v>
      </c>
      <c r="E186" s="985">
        <v>0</v>
      </c>
      <c r="F186" s="985">
        <v>0</v>
      </c>
      <c r="G186" s="1006">
        <v>470</v>
      </c>
      <c r="H186" s="916" t="str">
        <f t="shared" si="4"/>
        <v>*</v>
      </c>
      <c r="I186" s="460" t="s">
        <v>809</v>
      </c>
      <c r="J186" s="569" t="s">
        <v>921</v>
      </c>
      <c r="L186" s="574">
        <f>SUM(G165:G186)</f>
        <v>806</v>
      </c>
    </row>
    <row r="187" spans="1:10" ht="14.25">
      <c r="A187" s="1012" t="s">
        <v>811</v>
      </c>
      <c r="B187" s="985">
        <v>0</v>
      </c>
      <c r="C187" s="985">
        <v>0</v>
      </c>
      <c r="D187" s="985">
        <v>0</v>
      </c>
      <c r="E187" s="985">
        <v>0</v>
      </c>
      <c r="F187" s="985">
        <v>0</v>
      </c>
      <c r="G187" s="973">
        <v>0</v>
      </c>
      <c r="H187" s="916" t="str">
        <f>IF(OR(G187=0,F187=0),"*",G187/F187)</f>
        <v>*</v>
      </c>
      <c r="I187" s="461" t="s">
        <v>739</v>
      </c>
      <c r="J187" s="571" t="s">
        <v>278</v>
      </c>
    </row>
    <row r="188" spans="1:10" ht="14.25">
      <c r="A188" s="1012" t="s">
        <v>812</v>
      </c>
      <c r="B188" s="1010">
        <v>63</v>
      </c>
      <c r="C188" s="1010">
        <v>63</v>
      </c>
      <c r="D188" s="1010">
        <v>113</v>
      </c>
      <c r="E188" s="1010">
        <v>113</v>
      </c>
      <c r="F188" s="1010">
        <v>113</v>
      </c>
      <c r="G188" s="1007">
        <v>113</v>
      </c>
      <c r="H188" s="916">
        <f>IF(OR(G188=0,F188=0),"*",G188/F188)</f>
        <v>1</v>
      </c>
      <c r="I188" s="461" t="s">
        <v>813</v>
      </c>
      <c r="J188" s="434" t="s">
        <v>814</v>
      </c>
    </row>
    <row r="189" spans="1:10" ht="15" thickBot="1">
      <c r="A189" s="1015" t="s">
        <v>812</v>
      </c>
      <c r="B189" s="986">
        <v>0</v>
      </c>
      <c r="C189" s="986">
        <v>0</v>
      </c>
      <c r="D189" s="986">
        <v>0</v>
      </c>
      <c r="E189" s="986">
        <v>0</v>
      </c>
      <c r="F189" s="986">
        <v>0</v>
      </c>
      <c r="G189" s="974">
        <v>0</v>
      </c>
      <c r="H189" s="968" t="str">
        <f>IF(OR(G189=0,F189=0),"*",G189/F189)</f>
        <v>*</v>
      </c>
      <c r="I189" s="464" t="s">
        <v>778</v>
      </c>
      <c r="J189" s="569" t="s">
        <v>74</v>
      </c>
    </row>
    <row r="190" spans="1:10" ht="15.75" thickBot="1">
      <c r="A190" s="1016" t="s">
        <v>420</v>
      </c>
      <c r="B190" s="1017">
        <f aca="true" t="shared" si="5" ref="B190:G190">SUM(B58:B189)</f>
        <v>13188</v>
      </c>
      <c r="C190" s="1017">
        <f t="shared" si="5"/>
        <v>11541</v>
      </c>
      <c r="D190" s="1017">
        <f t="shared" si="5"/>
        <v>11791</v>
      </c>
      <c r="E190" s="1017">
        <f t="shared" si="5"/>
        <v>13460</v>
      </c>
      <c r="F190" s="1017">
        <f t="shared" si="5"/>
        <v>13757</v>
      </c>
      <c r="G190" s="1017">
        <f t="shared" si="5"/>
        <v>13589</v>
      </c>
      <c r="H190" s="969">
        <f>IF(OR(G190=0,F190=0),"*",G190/F190)</f>
        <v>0.9877880351820891</v>
      </c>
      <c r="I190" s="437"/>
      <c r="J190" s="436"/>
    </row>
    <row r="191" spans="1:10" ht="15">
      <c r="A191" s="489"/>
      <c r="B191" s="1019"/>
      <c r="C191" s="1019"/>
      <c r="D191" s="1019"/>
      <c r="E191" s="1019"/>
      <c r="F191" s="1019"/>
      <c r="G191" s="1019"/>
      <c r="H191" s="914"/>
      <c r="I191" s="477"/>
      <c r="J191" s="489"/>
    </row>
    <row r="192" spans="1:10" ht="15">
      <c r="A192" s="489"/>
      <c r="B192" s="914"/>
      <c r="C192" s="914"/>
      <c r="D192" s="914"/>
      <c r="E192" s="914"/>
      <c r="F192" s="914"/>
      <c r="G192" s="914"/>
      <c r="H192" s="914"/>
      <c r="I192" s="477"/>
      <c r="J192" s="489"/>
    </row>
    <row r="193" spans="1:9" ht="16.5" thickBot="1">
      <c r="A193" s="241" t="s">
        <v>815</v>
      </c>
      <c r="B193" s="1020"/>
      <c r="C193" s="1020"/>
      <c r="D193" s="1020"/>
      <c r="E193" s="1020"/>
      <c r="F193" s="1020"/>
      <c r="G193" s="1020"/>
      <c r="H193" s="910"/>
      <c r="I193" s="422"/>
    </row>
    <row r="194" spans="1:10" ht="15">
      <c r="A194" s="979" t="s">
        <v>647</v>
      </c>
      <c r="B194" s="980" t="s">
        <v>648</v>
      </c>
      <c r="C194" s="980" t="s">
        <v>928</v>
      </c>
      <c r="D194" s="980" t="s">
        <v>142</v>
      </c>
      <c r="E194" s="980" t="s">
        <v>214</v>
      </c>
      <c r="F194" s="980" t="s">
        <v>215</v>
      </c>
      <c r="G194" s="424" t="s">
        <v>1129</v>
      </c>
      <c r="H194" s="424" t="s">
        <v>1129</v>
      </c>
      <c r="I194" s="425" t="s">
        <v>649</v>
      </c>
      <c r="J194" s="423" t="s">
        <v>650</v>
      </c>
    </row>
    <row r="195" spans="1:10" ht="15.75" thickBot="1">
      <c r="A195" s="518"/>
      <c r="B195" s="981" t="s">
        <v>559</v>
      </c>
      <c r="C195" s="981" t="s">
        <v>559</v>
      </c>
      <c r="D195" s="981" t="s">
        <v>559</v>
      </c>
      <c r="E195" s="981" t="s">
        <v>559</v>
      </c>
      <c r="F195" s="981" t="s">
        <v>559</v>
      </c>
      <c r="G195" s="661" t="s">
        <v>207</v>
      </c>
      <c r="H195" s="427" t="s">
        <v>87</v>
      </c>
      <c r="I195" s="428" t="s">
        <v>651</v>
      </c>
      <c r="J195" s="426"/>
    </row>
    <row r="196" spans="1:10" ht="14.25">
      <c r="A196" s="999" t="s">
        <v>816</v>
      </c>
      <c r="B196" s="1008">
        <v>0</v>
      </c>
      <c r="C196" s="1021">
        <v>0</v>
      </c>
      <c r="D196" s="1021">
        <v>0</v>
      </c>
      <c r="E196" s="1021">
        <v>0</v>
      </c>
      <c r="F196" s="1021">
        <v>0</v>
      </c>
      <c r="G196" s="1021">
        <v>0</v>
      </c>
      <c r="H196" s="916" t="str">
        <f aca="true" t="shared" si="6" ref="H196:H208">IF(OR(G196=0,F196=0),"*",G196/F196)</f>
        <v>*</v>
      </c>
      <c r="I196" s="478" t="s">
        <v>792</v>
      </c>
      <c r="J196" s="490" t="s">
        <v>817</v>
      </c>
    </row>
    <row r="197" spans="1:10" ht="14.25">
      <c r="A197" s="989" t="s">
        <v>816</v>
      </c>
      <c r="B197" s="985">
        <v>140</v>
      </c>
      <c r="C197" s="1022">
        <v>140</v>
      </c>
      <c r="D197" s="1022">
        <v>140</v>
      </c>
      <c r="E197" s="1022">
        <v>140</v>
      </c>
      <c r="F197" s="1022">
        <v>140</v>
      </c>
      <c r="G197" s="1022">
        <v>86</v>
      </c>
      <c r="H197" s="916">
        <f t="shared" si="6"/>
        <v>0.6142857142857143</v>
      </c>
      <c r="I197" s="480" t="s">
        <v>818</v>
      </c>
      <c r="J197" s="491" t="s">
        <v>819</v>
      </c>
    </row>
    <row r="198" spans="1:10" ht="14.25">
      <c r="A198" s="989" t="s">
        <v>816</v>
      </c>
      <c r="B198" s="983">
        <v>0</v>
      </c>
      <c r="C198" s="1023">
        <v>0</v>
      </c>
      <c r="D198" s="1023">
        <v>0</v>
      </c>
      <c r="E198" s="1023">
        <v>0</v>
      </c>
      <c r="F198" s="1023">
        <v>0</v>
      </c>
      <c r="G198" s="1023">
        <v>0</v>
      </c>
      <c r="H198" s="916" t="str">
        <f t="shared" si="6"/>
        <v>*</v>
      </c>
      <c r="I198" s="480" t="s">
        <v>737</v>
      </c>
      <c r="J198" s="491" t="s">
        <v>638</v>
      </c>
    </row>
    <row r="199" spans="1:10" ht="14.25">
      <c r="A199" s="989" t="s">
        <v>820</v>
      </c>
      <c r="B199" s="983">
        <v>0</v>
      </c>
      <c r="C199" s="1023">
        <v>0</v>
      </c>
      <c r="D199" s="1023">
        <v>0</v>
      </c>
      <c r="E199" s="1023">
        <v>0</v>
      </c>
      <c r="F199" s="1023">
        <v>0</v>
      </c>
      <c r="G199" s="1023">
        <v>0</v>
      </c>
      <c r="H199" s="916" t="str">
        <f t="shared" si="6"/>
        <v>*</v>
      </c>
      <c r="I199" s="481" t="s">
        <v>695</v>
      </c>
      <c r="J199" s="434" t="s">
        <v>696</v>
      </c>
    </row>
    <row r="200" spans="1:10" ht="14.25">
      <c r="A200" s="989" t="s">
        <v>820</v>
      </c>
      <c r="B200" s="983">
        <v>0</v>
      </c>
      <c r="C200" s="1023">
        <v>0</v>
      </c>
      <c r="D200" s="1023">
        <v>0</v>
      </c>
      <c r="E200" s="1023">
        <v>0</v>
      </c>
      <c r="F200" s="1023">
        <v>0</v>
      </c>
      <c r="G200" s="1023">
        <v>0</v>
      </c>
      <c r="H200" s="916" t="str">
        <f t="shared" si="6"/>
        <v>*</v>
      </c>
      <c r="I200" s="481" t="s">
        <v>701</v>
      </c>
      <c r="J200" s="473" t="s">
        <v>282</v>
      </c>
    </row>
    <row r="201" spans="1:12" ht="14.25">
      <c r="A201" s="989" t="s">
        <v>821</v>
      </c>
      <c r="B201" s="984">
        <v>5000</v>
      </c>
      <c r="C201" s="1024">
        <v>2935</v>
      </c>
      <c r="D201" s="1024">
        <v>2935</v>
      </c>
      <c r="E201" s="1024">
        <v>2935</v>
      </c>
      <c r="F201" s="1024">
        <v>938</v>
      </c>
      <c r="G201" s="1024">
        <v>938</v>
      </c>
      <c r="H201" s="916">
        <f t="shared" si="6"/>
        <v>1</v>
      </c>
      <c r="I201" s="481" t="s">
        <v>781</v>
      </c>
      <c r="J201" s="569" t="s">
        <v>1125</v>
      </c>
      <c r="L201" s="104"/>
    </row>
    <row r="202" spans="1:13" ht="14.25">
      <c r="A202" s="1000" t="s">
        <v>823</v>
      </c>
      <c r="B202" s="1078">
        <v>0</v>
      </c>
      <c r="C202" s="1079">
        <v>1755</v>
      </c>
      <c r="D202" s="1079">
        <v>1755</v>
      </c>
      <c r="E202" s="1079">
        <v>1755</v>
      </c>
      <c r="F202" s="1079">
        <v>521</v>
      </c>
      <c r="G202" s="1024">
        <v>521</v>
      </c>
      <c r="H202" s="916">
        <f t="shared" si="6"/>
        <v>1</v>
      </c>
      <c r="I202" s="429" t="s">
        <v>781</v>
      </c>
      <c r="J202" s="569" t="s">
        <v>409</v>
      </c>
      <c r="L202" s="104"/>
      <c r="M202" s="104"/>
    </row>
    <row r="203" spans="1:10" ht="14.25">
      <c r="A203" s="1000" t="s">
        <v>822</v>
      </c>
      <c r="B203" s="1078">
        <v>0</v>
      </c>
      <c r="C203" s="1079">
        <v>310</v>
      </c>
      <c r="D203" s="1079">
        <v>310</v>
      </c>
      <c r="E203" s="1079">
        <v>310</v>
      </c>
      <c r="F203" s="1079">
        <v>92</v>
      </c>
      <c r="G203" s="1024">
        <v>92</v>
      </c>
      <c r="H203" s="916">
        <f t="shared" si="6"/>
        <v>1</v>
      </c>
      <c r="I203" s="429" t="s">
        <v>781</v>
      </c>
      <c r="J203" s="569" t="s">
        <v>408</v>
      </c>
    </row>
    <row r="204" spans="1:10" ht="14.25">
      <c r="A204" s="1036" t="s">
        <v>929</v>
      </c>
      <c r="B204" s="983">
        <v>0</v>
      </c>
      <c r="C204" s="1023">
        <v>3</v>
      </c>
      <c r="D204" s="1023">
        <v>3</v>
      </c>
      <c r="E204" s="1023">
        <v>3</v>
      </c>
      <c r="F204" s="1023">
        <v>3</v>
      </c>
      <c r="G204" s="1023">
        <v>3</v>
      </c>
      <c r="H204" s="916">
        <f t="shared" si="6"/>
        <v>1</v>
      </c>
      <c r="I204" s="429" t="s">
        <v>781</v>
      </c>
      <c r="J204" s="571" t="s">
        <v>930</v>
      </c>
    </row>
    <row r="205" spans="1:12" ht="14.25">
      <c r="A205" s="1025" t="s">
        <v>652</v>
      </c>
      <c r="B205" s="983">
        <v>0</v>
      </c>
      <c r="C205" s="1023">
        <v>0</v>
      </c>
      <c r="D205" s="1023">
        <v>0</v>
      </c>
      <c r="E205" s="1023">
        <v>0</v>
      </c>
      <c r="F205" s="1023">
        <v>0</v>
      </c>
      <c r="G205" s="1023">
        <v>0</v>
      </c>
      <c r="H205" s="916" t="str">
        <f t="shared" si="6"/>
        <v>*</v>
      </c>
      <c r="I205" s="429" t="s">
        <v>653</v>
      </c>
      <c r="J205" s="430" t="s">
        <v>654</v>
      </c>
      <c r="L205" s="104"/>
    </row>
    <row r="206" spans="1:10" ht="14.25">
      <c r="A206" s="1025" t="s">
        <v>655</v>
      </c>
      <c r="B206" s="983">
        <v>0</v>
      </c>
      <c r="C206" s="1023">
        <v>0</v>
      </c>
      <c r="D206" s="1023">
        <v>0</v>
      </c>
      <c r="E206" s="1023">
        <v>0</v>
      </c>
      <c r="F206" s="1023">
        <v>0</v>
      </c>
      <c r="G206" s="1023">
        <v>0</v>
      </c>
      <c r="H206" s="916" t="str">
        <f t="shared" si="6"/>
        <v>*</v>
      </c>
      <c r="I206" s="429" t="s">
        <v>653</v>
      </c>
      <c r="J206" s="430"/>
    </row>
    <row r="207" spans="1:10" ht="15" thickBot="1">
      <c r="A207" s="1026" t="s">
        <v>665</v>
      </c>
      <c r="B207" s="986">
        <v>0</v>
      </c>
      <c r="C207" s="1023">
        <v>0</v>
      </c>
      <c r="D207" s="1023">
        <v>0</v>
      </c>
      <c r="E207" s="1023">
        <v>0</v>
      </c>
      <c r="F207" s="1023">
        <v>0</v>
      </c>
      <c r="G207" s="1023">
        <v>0</v>
      </c>
      <c r="H207" s="968" t="str">
        <f t="shared" si="6"/>
        <v>*</v>
      </c>
      <c r="I207" s="435" t="s">
        <v>653</v>
      </c>
      <c r="J207" s="430"/>
    </row>
    <row r="208" spans="1:10" ht="15.75" thickBot="1">
      <c r="A208" s="514" t="s">
        <v>420</v>
      </c>
      <c r="B208" s="976">
        <f aca="true" t="shared" si="7" ref="B208:G208">SUM(B196:B207)</f>
        <v>5140</v>
      </c>
      <c r="C208" s="976">
        <f t="shared" si="7"/>
        <v>5143</v>
      </c>
      <c r="D208" s="976">
        <f t="shared" si="7"/>
        <v>5143</v>
      </c>
      <c r="E208" s="976">
        <f t="shared" si="7"/>
        <v>5143</v>
      </c>
      <c r="F208" s="976">
        <f t="shared" si="7"/>
        <v>1694</v>
      </c>
      <c r="G208" s="975">
        <f t="shared" si="7"/>
        <v>1640</v>
      </c>
      <c r="H208" s="969">
        <f t="shared" si="6"/>
        <v>0.9681227863046045</v>
      </c>
      <c r="I208" s="437"/>
      <c r="J208" s="436"/>
    </row>
    <row r="209" spans="1:10" ht="12.75" customHeight="1">
      <c r="A209" s="492"/>
      <c r="B209" s="915"/>
      <c r="C209" s="915"/>
      <c r="D209" s="915"/>
      <c r="E209" s="915"/>
      <c r="F209" s="915"/>
      <c r="G209" s="915"/>
      <c r="H209" s="915"/>
      <c r="I209" s="493"/>
      <c r="J209" s="492"/>
    </row>
    <row r="210" spans="1:9" ht="16.5" thickBot="1">
      <c r="A210" s="241" t="s">
        <v>824</v>
      </c>
      <c r="B210" s="1020"/>
      <c r="C210" s="1020"/>
      <c r="D210" s="1020"/>
      <c r="E210" s="1020"/>
      <c r="F210" s="1020"/>
      <c r="G210" s="1020"/>
      <c r="H210" s="910"/>
      <c r="I210" s="422"/>
    </row>
    <row r="211" spans="1:10" ht="15">
      <c r="A211" s="979" t="s">
        <v>647</v>
      </c>
      <c r="B211" s="980" t="s">
        <v>648</v>
      </c>
      <c r="C211" s="980" t="s">
        <v>928</v>
      </c>
      <c r="D211" s="980" t="s">
        <v>142</v>
      </c>
      <c r="E211" s="980" t="s">
        <v>214</v>
      </c>
      <c r="F211" s="980" t="s">
        <v>215</v>
      </c>
      <c r="G211" s="424" t="s">
        <v>1129</v>
      </c>
      <c r="H211" s="424" t="s">
        <v>1129</v>
      </c>
      <c r="I211" s="425" t="s">
        <v>649</v>
      </c>
      <c r="J211" s="423" t="s">
        <v>650</v>
      </c>
    </row>
    <row r="212" spans="1:10" ht="15.75" thickBot="1">
      <c r="A212" s="518"/>
      <c r="B212" s="981" t="s">
        <v>559</v>
      </c>
      <c r="C212" s="981" t="s">
        <v>559</v>
      </c>
      <c r="D212" s="981" t="s">
        <v>559</v>
      </c>
      <c r="E212" s="981" t="s">
        <v>559</v>
      </c>
      <c r="F212" s="981" t="s">
        <v>559</v>
      </c>
      <c r="G212" s="661" t="s">
        <v>207</v>
      </c>
      <c r="H212" s="427" t="s">
        <v>87</v>
      </c>
      <c r="I212" s="428" t="s">
        <v>651</v>
      </c>
      <c r="J212" s="426"/>
    </row>
    <row r="213" spans="1:12" ht="14.25">
      <c r="A213" s="987" t="s">
        <v>825</v>
      </c>
      <c r="B213" s="982">
        <v>400</v>
      </c>
      <c r="C213" s="1027">
        <v>400</v>
      </c>
      <c r="D213" s="1027">
        <v>1000</v>
      </c>
      <c r="E213" s="1027">
        <v>1295</v>
      </c>
      <c r="F213" s="1027">
        <v>1295</v>
      </c>
      <c r="G213" s="1027">
        <v>1336</v>
      </c>
      <c r="H213" s="916">
        <f aca="true" t="shared" si="8" ref="H213:H223">IF(OR(G213=0,F213=0),"*",G213/F213)</f>
        <v>1.0316602316602317</v>
      </c>
      <c r="I213" s="478" t="s">
        <v>699</v>
      </c>
      <c r="J213" s="828" t="s">
        <v>955</v>
      </c>
      <c r="L213" s="1">
        <v>-250</v>
      </c>
    </row>
    <row r="214" spans="1:11" ht="14.25">
      <c r="A214" s="988" t="s">
        <v>826</v>
      </c>
      <c r="B214" s="1010">
        <v>2000</v>
      </c>
      <c r="C214" s="1028">
        <v>2000</v>
      </c>
      <c r="D214" s="1028">
        <v>2000</v>
      </c>
      <c r="E214" s="1028">
        <v>3020</v>
      </c>
      <c r="F214" s="1028">
        <v>3020</v>
      </c>
      <c r="G214" s="1045">
        <v>1505</v>
      </c>
      <c r="H214" s="1046">
        <f t="shared" si="8"/>
        <v>0.49834437086092714</v>
      </c>
      <c r="I214" s="1047" t="s">
        <v>699</v>
      </c>
      <c r="J214" s="655" t="s">
        <v>955</v>
      </c>
      <c r="K214" s="573"/>
    </row>
    <row r="215" spans="1:12" ht="14.25">
      <c r="A215" s="988" t="s">
        <v>827</v>
      </c>
      <c r="B215" s="985">
        <v>599</v>
      </c>
      <c r="C215" s="1022">
        <v>599</v>
      </c>
      <c r="D215" s="1022">
        <v>599</v>
      </c>
      <c r="E215" s="1022">
        <v>599</v>
      </c>
      <c r="F215" s="1022">
        <v>599</v>
      </c>
      <c r="G215" s="1022">
        <v>483</v>
      </c>
      <c r="H215" s="1046">
        <f t="shared" si="8"/>
        <v>0.8063439065108514</v>
      </c>
      <c r="I215" s="429" t="s">
        <v>703</v>
      </c>
      <c r="J215" s="472" t="s">
        <v>704</v>
      </c>
      <c r="L215" s="104"/>
    </row>
    <row r="216" spans="1:12" ht="14.25">
      <c r="A216" s="988" t="s">
        <v>827</v>
      </c>
      <c r="B216" s="1010">
        <v>0</v>
      </c>
      <c r="C216" s="1028">
        <v>0</v>
      </c>
      <c r="D216" s="1028">
        <v>0</v>
      </c>
      <c r="E216" s="1028">
        <v>0</v>
      </c>
      <c r="F216" s="1028">
        <v>0</v>
      </c>
      <c r="G216" s="1028">
        <v>0</v>
      </c>
      <c r="H216" s="916" t="str">
        <f t="shared" si="8"/>
        <v>*</v>
      </c>
      <c r="I216" s="429" t="s">
        <v>701</v>
      </c>
      <c r="J216" s="473" t="s">
        <v>282</v>
      </c>
      <c r="L216" s="104"/>
    </row>
    <row r="217" spans="1:10" ht="14.25">
      <c r="A217" s="988" t="s">
        <v>828</v>
      </c>
      <c r="B217" s="1010">
        <v>0</v>
      </c>
      <c r="C217" s="1028">
        <v>0</v>
      </c>
      <c r="D217" s="1028">
        <v>0</v>
      </c>
      <c r="E217" s="1028">
        <v>0</v>
      </c>
      <c r="F217" s="1028">
        <v>0</v>
      </c>
      <c r="G217" s="1028">
        <v>0</v>
      </c>
      <c r="H217" s="916" t="str">
        <f t="shared" si="8"/>
        <v>*</v>
      </c>
      <c r="I217" s="429" t="s">
        <v>709</v>
      </c>
      <c r="J217" s="485" t="s">
        <v>829</v>
      </c>
    </row>
    <row r="218" spans="1:10" ht="14.25">
      <c r="A218" s="988" t="s">
        <v>830</v>
      </c>
      <c r="B218" s="1010">
        <v>0</v>
      </c>
      <c r="C218" s="1028">
        <v>0</v>
      </c>
      <c r="D218" s="1028">
        <v>0</v>
      </c>
      <c r="E218" s="1028">
        <v>0</v>
      </c>
      <c r="F218" s="1028">
        <v>0</v>
      </c>
      <c r="G218" s="1028">
        <v>0</v>
      </c>
      <c r="H218" s="916" t="str">
        <f t="shared" si="8"/>
        <v>*</v>
      </c>
      <c r="I218" s="429" t="s">
        <v>739</v>
      </c>
      <c r="J218" s="571" t="s">
        <v>278</v>
      </c>
    </row>
    <row r="219" spans="1:10" ht="14.25">
      <c r="A219" s="988" t="s">
        <v>830</v>
      </c>
      <c r="B219" s="1010">
        <v>0</v>
      </c>
      <c r="C219" s="1028">
        <v>0</v>
      </c>
      <c r="D219" s="1028">
        <v>0</v>
      </c>
      <c r="E219" s="1028">
        <v>0</v>
      </c>
      <c r="F219" s="1028">
        <v>360</v>
      </c>
      <c r="G219" s="1028">
        <v>360</v>
      </c>
      <c r="H219" s="916">
        <f t="shared" si="8"/>
        <v>1</v>
      </c>
      <c r="I219" s="429" t="s">
        <v>705</v>
      </c>
      <c r="J219" s="430" t="s">
        <v>831</v>
      </c>
    </row>
    <row r="220" spans="1:10" ht="14.25">
      <c r="A220" s="988" t="s">
        <v>830</v>
      </c>
      <c r="B220" s="1010">
        <v>0</v>
      </c>
      <c r="C220" s="1028">
        <v>0</v>
      </c>
      <c r="D220" s="1028">
        <v>0</v>
      </c>
      <c r="E220" s="1028">
        <v>0</v>
      </c>
      <c r="F220" s="1028">
        <v>0</v>
      </c>
      <c r="G220" s="1028">
        <v>0</v>
      </c>
      <c r="H220" s="916" t="str">
        <f t="shared" si="8"/>
        <v>*</v>
      </c>
      <c r="I220" s="429" t="s">
        <v>695</v>
      </c>
      <c r="J220" s="430" t="s">
        <v>832</v>
      </c>
    </row>
    <row r="221" spans="1:10" ht="14.25">
      <c r="A221" s="988" t="s">
        <v>833</v>
      </c>
      <c r="B221" s="1010">
        <v>0</v>
      </c>
      <c r="C221" s="1028">
        <v>0</v>
      </c>
      <c r="D221" s="1028">
        <v>0</v>
      </c>
      <c r="E221" s="1028">
        <v>0</v>
      </c>
      <c r="F221" s="1028">
        <v>0</v>
      </c>
      <c r="G221" s="1028">
        <v>0</v>
      </c>
      <c r="H221" s="916" t="str">
        <f t="shared" si="8"/>
        <v>*</v>
      </c>
      <c r="I221" s="429" t="s">
        <v>797</v>
      </c>
      <c r="J221" s="430" t="s">
        <v>798</v>
      </c>
    </row>
    <row r="222" spans="1:13" ht="15" thickBot="1">
      <c r="A222" s="990" t="s">
        <v>834</v>
      </c>
      <c r="B222" s="986">
        <v>1342</v>
      </c>
      <c r="C222" s="1029">
        <v>1342</v>
      </c>
      <c r="D222" s="1029">
        <v>1342</v>
      </c>
      <c r="E222" s="1029">
        <v>1342</v>
      </c>
      <c r="F222" s="1029">
        <v>1342</v>
      </c>
      <c r="G222" s="1029">
        <v>1342</v>
      </c>
      <c r="H222" s="968">
        <f t="shared" si="8"/>
        <v>1</v>
      </c>
      <c r="I222" s="429" t="s">
        <v>670</v>
      </c>
      <c r="J222" s="430" t="s">
        <v>835</v>
      </c>
      <c r="L222" s="104">
        <f>G201+G202+G203+G204+G234+G248+G249+G250+G251+G252+G253+G263+G236+G237+G264+G265+G254</f>
        <v>8393</v>
      </c>
      <c r="M222" s="104"/>
    </row>
    <row r="223" spans="1:10" ht="15.75" thickBot="1">
      <c r="A223" s="436" t="s">
        <v>420</v>
      </c>
      <c r="B223" s="1018">
        <f aca="true" t="shared" si="9" ref="B223:G223">SUM(B213:B222)</f>
        <v>4341</v>
      </c>
      <c r="C223" s="1018">
        <f t="shared" si="9"/>
        <v>4341</v>
      </c>
      <c r="D223" s="1018">
        <f t="shared" si="9"/>
        <v>4941</v>
      </c>
      <c r="E223" s="1018">
        <f t="shared" si="9"/>
        <v>6256</v>
      </c>
      <c r="F223" s="1018">
        <f t="shared" si="9"/>
        <v>6616</v>
      </c>
      <c r="G223" s="1018">
        <f t="shared" si="9"/>
        <v>5026</v>
      </c>
      <c r="H223" s="892">
        <f t="shared" si="8"/>
        <v>0.7596735187424426</v>
      </c>
      <c r="I223" s="476"/>
      <c r="J223" s="436"/>
    </row>
    <row r="224" spans="2:9" ht="5.25" customHeight="1">
      <c r="B224" s="1003"/>
      <c r="C224" s="1003"/>
      <c r="D224" s="1003"/>
      <c r="E224" s="1003"/>
      <c r="F224" s="1003"/>
      <c r="G224" s="1003"/>
      <c r="H224" s="913"/>
      <c r="I224" s="477"/>
    </row>
    <row r="225" spans="1:12" ht="16.5" thickBot="1">
      <c r="A225" s="241" t="s">
        <v>836</v>
      </c>
      <c r="B225" s="1020"/>
      <c r="C225" s="1020"/>
      <c r="D225" s="1020"/>
      <c r="E225" s="1020"/>
      <c r="F225" s="1020"/>
      <c r="G225" s="1020"/>
      <c r="H225" s="910"/>
      <c r="I225" s="422"/>
      <c r="L225" s="104">
        <f>G228+G241</f>
        <v>1400</v>
      </c>
    </row>
    <row r="226" spans="1:10" ht="15">
      <c r="A226" s="979" t="s">
        <v>647</v>
      </c>
      <c r="B226" s="980" t="s">
        <v>648</v>
      </c>
      <c r="C226" s="980" t="s">
        <v>928</v>
      </c>
      <c r="D226" s="980" t="s">
        <v>142</v>
      </c>
      <c r="E226" s="980" t="s">
        <v>214</v>
      </c>
      <c r="F226" s="980" t="s">
        <v>215</v>
      </c>
      <c r="G226" s="424" t="s">
        <v>1129</v>
      </c>
      <c r="H226" s="424" t="s">
        <v>1129</v>
      </c>
      <c r="I226" s="425" t="s">
        <v>649</v>
      </c>
      <c r="J226" s="423" t="s">
        <v>650</v>
      </c>
    </row>
    <row r="227" spans="1:12" ht="15.75" thickBot="1">
      <c r="A227" s="518"/>
      <c r="B227" s="981" t="s">
        <v>559</v>
      </c>
      <c r="C227" s="981" t="s">
        <v>559</v>
      </c>
      <c r="D227" s="981" t="s">
        <v>559</v>
      </c>
      <c r="E227" s="981" t="s">
        <v>559</v>
      </c>
      <c r="F227" s="981" t="s">
        <v>559</v>
      </c>
      <c r="G227" s="661" t="s">
        <v>207</v>
      </c>
      <c r="H227" s="427" t="s">
        <v>87</v>
      </c>
      <c r="I227" s="428" t="s">
        <v>651</v>
      </c>
      <c r="J227" s="426"/>
      <c r="L227" s="104">
        <f>G235+G239+G260+G261</f>
        <v>156</v>
      </c>
    </row>
    <row r="228" spans="1:10" ht="14.25">
      <c r="A228" s="1031" t="s">
        <v>860</v>
      </c>
      <c r="B228" s="1008">
        <v>589</v>
      </c>
      <c r="C228" s="1021">
        <v>589</v>
      </c>
      <c r="D228" s="1021">
        <v>589</v>
      </c>
      <c r="E228" s="1021">
        <v>589</v>
      </c>
      <c r="F228" s="1021">
        <v>589</v>
      </c>
      <c r="G228" s="1021">
        <v>589</v>
      </c>
      <c r="H228" s="916">
        <f aca="true" t="shared" si="10" ref="H228:H272">IF(OR(G228=0,F228=0),"*",G228/F228)</f>
        <v>1</v>
      </c>
      <c r="I228" s="494" t="s">
        <v>837</v>
      </c>
      <c r="J228" s="495" t="s">
        <v>193</v>
      </c>
    </row>
    <row r="229" spans="1:10" ht="14.25">
      <c r="A229" s="1032" t="s">
        <v>1170</v>
      </c>
      <c r="B229" s="985">
        <v>0</v>
      </c>
      <c r="C229" s="1022">
        <v>0</v>
      </c>
      <c r="D229" s="1022">
        <v>0</v>
      </c>
      <c r="E229" s="1022">
        <v>0</v>
      </c>
      <c r="F229" s="1022">
        <v>0</v>
      </c>
      <c r="G229" s="1022">
        <v>0</v>
      </c>
      <c r="H229" s="916" t="str">
        <f t="shared" si="10"/>
        <v>*</v>
      </c>
      <c r="I229" s="494" t="s">
        <v>792</v>
      </c>
      <c r="J229" s="495" t="s">
        <v>838</v>
      </c>
    </row>
    <row r="230" spans="1:12" ht="14.25">
      <c r="A230" s="989" t="s">
        <v>1170</v>
      </c>
      <c r="B230" s="985">
        <v>0</v>
      </c>
      <c r="C230" s="1022">
        <v>0</v>
      </c>
      <c r="D230" s="1022">
        <v>0</v>
      </c>
      <c r="E230" s="1022">
        <v>0</v>
      </c>
      <c r="F230" s="1022">
        <v>0</v>
      </c>
      <c r="G230" s="1022">
        <v>0</v>
      </c>
      <c r="H230" s="916" t="str">
        <f t="shared" si="10"/>
        <v>*</v>
      </c>
      <c r="I230" s="494" t="s">
        <v>792</v>
      </c>
      <c r="J230" s="497" t="s">
        <v>194</v>
      </c>
      <c r="L230" s="104"/>
    </row>
    <row r="231" spans="1:10" ht="14.25">
      <c r="A231" s="989" t="s">
        <v>839</v>
      </c>
      <c r="B231" s="985">
        <v>0</v>
      </c>
      <c r="C231" s="1022">
        <v>0</v>
      </c>
      <c r="D231" s="1022">
        <v>0</v>
      </c>
      <c r="E231" s="1022">
        <v>0</v>
      </c>
      <c r="F231" s="1022">
        <v>0</v>
      </c>
      <c r="G231" s="1022">
        <v>0</v>
      </c>
      <c r="H231" s="916" t="str">
        <f t="shared" si="10"/>
        <v>*</v>
      </c>
      <c r="I231" s="494" t="s">
        <v>735</v>
      </c>
      <c r="J231" s="497" t="s">
        <v>412</v>
      </c>
    </row>
    <row r="232" spans="1:10" ht="14.25">
      <c r="A232" s="989" t="s">
        <v>840</v>
      </c>
      <c r="B232" s="985">
        <v>0</v>
      </c>
      <c r="C232" s="1022">
        <v>0</v>
      </c>
      <c r="D232" s="1022">
        <v>0</v>
      </c>
      <c r="E232" s="1022">
        <v>0</v>
      </c>
      <c r="F232" s="1022">
        <v>0</v>
      </c>
      <c r="G232" s="1022">
        <v>0</v>
      </c>
      <c r="H232" s="916" t="str">
        <f t="shared" si="10"/>
        <v>*</v>
      </c>
      <c r="I232" s="494" t="s">
        <v>735</v>
      </c>
      <c r="J232" s="497" t="s">
        <v>413</v>
      </c>
    </row>
    <row r="233" spans="1:12" ht="14.25">
      <c r="A233" s="989" t="s">
        <v>841</v>
      </c>
      <c r="B233" s="985">
        <v>0</v>
      </c>
      <c r="C233" s="1022">
        <v>0</v>
      </c>
      <c r="D233" s="1022">
        <v>0</v>
      </c>
      <c r="E233" s="1022">
        <v>0</v>
      </c>
      <c r="F233" s="1022">
        <v>0</v>
      </c>
      <c r="G233" s="1022">
        <v>0</v>
      </c>
      <c r="H233" s="916" t="str">
        <f t="shared" si="10"/>
        <v>*</v>
      </c>
      <c r="I233" s="494" t="s">
        <v>842</v>
      </c>
      <c r="J233" s="497" t="s">
        <v>843</v>
      </c>
      <c r="L233" s="104"/>
    </row>
    <row r="234" spans="1:10" ht="14.25">
      <c r="A234" s="1000" t="s">
        <v>861</v>
      </c>
      <c r="B234" s="985">
        <v>7</v>
      </c>
      <c r="C234" s="1022">
        <v>10</v>
      </c>
      <c r="D234" s="1022">
        <v>15</v>
      </c>
      <c r="E234" s="1022">
        <v>15</v>
      </c>
      <c r="F234" s="1022">
        <v>15</v>
      </c>
      <c r="G234" s="1022">
        <v>15</v>
      </c>
      <c r="H234" s="916">
        <f t="shared" si="10"/>
        <v>1</v>
      </c>
      <c r="I234" s="494" t="s">
        <v>1126</v>
      </c>
      <c r="J234" s="497" t="s">
        <v>1127</v>
      </c>
    </row>
    <row r="235" spans="1:10" ht="14.25">
      <c r="A235" s="1000" t="s">
        <v>573</v>
      </c>
      <c r="B235" s="985">
        <v>0</v>
      </c>
      <c r="C235" s="1022">
        <v>0</v>
      </c>
      <c r="D235" s="1022">
        <v>12</v>
      </c>
      <c r="E235" s="1022">
        <v>12</v>
      </c>
      <c r="F235" s="1022">
        <v>12</v>
      </c>
      <c r="G235" s="1022">
        <v>12</v>
      </c>
      <c r="H235" s="916">
        <f t="shared" si="10"/>
        <v>1</v>
      </c>
      <c r="I235" s="494" t="s">
        <v>574</v>
      </c>
      <c r="J235" s="497" t="s">
        <v>575</v>
      </c>
    </row>
    <row r="236" spans="1:10" ht="14.25">
      <c r="A236" s="1036" t="s">
        <v>1199</v>
      </c>
      <c r="B236" s="985">
        <v>0</v>
      </c>
      <c r="C236" s="1022">
        <v>0</v>
      </c>
      <c r="D236" s="1022">
        <v>0</v>
      </c>
      <c r="E236" s="1022">
        <v>0</v>
      </c>
      <c r="F236" s="1022">
        <v>874</v>
      </c>
      <c r="G236" s="1022">
        <v>874</v>
      </c>
      <c r="H236" s="916">
        <f t="shared" si="10"/>
        <v>1</v>
      </c>
      <c r="I236" s="494" t="s">
        <v>1200</v>
      </c>
      <c r="J236" s="497" t="s">
        <v>1201</v>
      </c>
    </row>
    <row r="237" spans="1:10" ht="14.25">
      <c r="A237" s="1036" t="s">
        <v>1199</v>
      </c>
      <c r="B237" s="985">
        <v>0</v>
      </c>
      <c r="C237" s="1022">
        <v>0</v>
      </c>
      <c r="D237" s="1022">
        <v>0</v>
      </c>
      <c r="E237" s="1022">
        <v>0</v>
      </c>
      <c r="F237" s="1022">
        <v>154</v>
      </c>
      <c r="G237" s="1022">
        <v>154</v>
      </c>
      <c r="H237" s="916">
        <f t="shared" si="10"/>
        <v>1</v>
      </c>
      <c r="I237" s="494" t="s">
        <v>1200</v>
      </c>
      <c r="J237" s="497" t="s">
        <v>1202</v>
      </c>
    </row>
    <row r="238" spans="1:10" ht="14.25">
      <c r="A238" s="989" t="s">
        <v>844</v>
      </c>
      <c r="B238" s="985">
        <v>0</v>
      </c>
      <c r="C238" s="1022">
        <v>0</v>
      </c>
      <c r="D238" s="1022">
        <v>0</v>
      </c>
      <c r="E238" s="1022">
        <v>0</v>
      </c>
      <c r="F238" s="1022">
        <v>0</v>
      </c>
      <c r="G238" s="1022">
        <v>0</v>
      </c>
      <c r="H238" s="916" t="str">
        <f t="shared" si="10"/>
        <v>*</v>
      </c>
      <c r="I238" s="494" t="s">
        <v>670</v>
      </c>
      <c r="J238" s="495" t="s">
        <v>845</v>
      </c>
    </row>
    <row r="239" spans="1:12" ht="14.25">
      <c r="A239" s="1000" t="s">
        <v>862</v>
      </c>
      <c r="B239" s="985">
        <v>0</v>
      </c>
      <c r="C239" s="1022">
        <v>50</v>
      </c>
      <c r="D239" s="1022">
        <v>50</v>
      </c>
      <c r="E239" s="1022">
        <v>50</v>
      </c>
      <c r="F239" s="1022">
        <v>54</v>
      </c>
      <c r="G239" s="1022">
        <v>54</v>
      </c>
      <c r="H239" s="916">
        <f t="shared" si="10"/>
        <v>1</v>
      </c>
      <c r="I239" s="494" t="s">
        <v>737</v>
      </c>
      <c r="J239" s="495" t="s">
        <v>846</v>
      </c>
      <c r="L239" s="104"/>
    </row>
    <row r="240" spans="1:10" ht="14.25">
      <c r="A240" s="989" t="s">
        <v>847</v>
      </c>
      <c r="B240" s="985">
        <v>0</v>
      </c>
      <c r="C240" s="1022">
        <v>0</v>
      </c>
      <c r="D240" s="1022">
        <v>0</v>
      </c>
      <c r="E240" s="1022">
        <v>0</v>
      </c>
      <c r="F240" s="1022">
        <v>0</v>
      </c>
      <c r="G240" s="1022">
        <v>0</v>
      </c>
      <c r="H240" s="916" t="str">
        <f t="shared" si="10"/>
        <v>*</v>
      </c>
      <c r="I240" s="494" t="s">
        <v>737</v>
      </c>
      <c r="J240" s="495" t="s">
        <v>846</v>
      </c>
    </row>
    <row r="241" spans="1:10" ht="14.25">
      <c r="A241" s="1000" t="s">
        <v>863</v>
      </c>
      <c r="B241" s="985">
        <v>811</v>
      </c>
      <c r="C241" s="1022">
        <v>811</v>
      </c>
      <c r="D241" s="1022">
        <v>811</v>
      </c>
      <c r="E241" s="1022">
        <v>811</v>
      </c>
      <c r="F241" s="1022">
        <v>811</v>
      </c>
      <c r="G241" s="1022">
        <v>811</v>
      </c>
      <c r="H241" s="916">
        <f t="shared" si="10"/>
        <v>1</v>
      </c>
      <c r="I241" s="494" t="s">
        <v>695</v>
      </c>
      <c r="J241" s="448" t="s">
        <v>696</v>
      </c>
    </row>
    <row r="242" spans="1:10" ht="14.25">
      <c r="A242" s="1000" t="s">
        <v>604</v>
      </c>
      <c r="B242" s="1009">
        <v>0</v>
      </c>
      <c r="C242" s="1030">
        <v>0</v>
      </c>
      <c r="D242" s="1030">
        <v>0</v>
      </c>
      <c r="E242" s="1030">
        <v>0</v>
      </c>
      <c r="F242" s="1030">
        <v>0</v>
      </c>
      <c r="G242" s="1030">
        <v>0</v>
      </c>
      <c r="H242" s="916" t="str">
        <f t="shared" si="10"/>
        <v>*</v>
      </c>
      <c r="I242" s="481" t="s">
        <v>605</v>
      </c>
      <c r="J242" s="569" t="s">
        <v>606</v>
      </c>
    </row>
    <row r="243" spans="1:10" ht="14.25">
      <c r="A243" s="989" t="s">
        <v>848</v>
      </c>
      <c r="B243" s="985">
        <v>0</v>
      </c>
      <c r="C243" s="1022">
        <v>0</v>
      </c>
      <c r="D243" s="1022">
        <v>0</v>
      </c>
      <c r="E243" s="1022">
        <v>0</v>
      </c>
      <c r="F243" s="1022">
        <v>0</v>
      </c>
      <c r="G243" s="1022">
        <v>0</v>
      </c>
      <c r="H243" s="916" t="str">
        <f t="shared" si="10"/>
        <v>*</v>
      </c>
      <c r="I243" s="481" t="s">
        <v>849</v>
      </c>
      <c r="J243" s="434" t="s">
        <v>850</v>
      </c>
    </row>
    <row r="244" spans="1:10" ht="14.25">
      <c r="A244" s="1000" t="s">
        <v>639</v>
      </c>
      <c r="B244" s="985">
        <v>0</v>
      </c>
      <c r="C244" s="1022">
        <v>0</v>
      </c>
      <c r="D244" s="1022">
        <v>0</v>
      </c>
      <c r="E244" s="1022">
        <v>0</v>
      </c>
      <c r="F244" s="1022">
        <v>0</v>
      </c>
      <c r="G244" s="1022">
        <v>0</v>
      </c>
      <c r="H244" s="916" t="str">
        <f t="shared" si="10"/>
        <v>*</v>
      </c>
      <c r="I244" s="481" t="s">
        <v>695</v>
      </c>
      <c r="J244" s="498" t="s">
        <v>715</v>
      </c>
    </row>
    <row r="245" spans="1:10" ht="14.25">
      <c r="A245" s="989" t="s">
        <v>851</v>
      </c>
      <c r="B245" s="1009">
        <v>0</v>
      </c>
      <c r="C245" s="1030">
        <v>0</v>
      </c>
      <c r="D245" s="1030">
        <v>0</v>
      </c>
      <c r="E245" s="1030">
        <v>0</v>
      </c>
      <c r="F245" s="1030">
        <v>0</v>
      </c>
      <c r="G245" s="1030">
        <v>0</v>
      </c>
      <c r="H245" s="916" t="str">
        <f t="shared" si="10"/>
        <v>*</v>
      </c>
      <c r="I245" s="481" t="s">
        <v>695</v>
      </c>
      <c r="J245" s="569" t="s">
        <v>414</v>
      </c>
    </row>
    <row r="246" spans="1:10" ht="14.25">
      <c r="A246" s="1000" t="s">
        <v>922</v>
      </c>
      <c r="B246" s="1009">
        <v>0</v>
      </c>
      <c r="C246" s="1030">
        <v>20</v>
      </c>
      <c r="D246" s="1030">
        <v>20</v>
      </c>
      <c r="E246" s="1030">
        <v>20</v>
      </c>
      <c r="F246" s="1030">
        <v>20</v>
      </c>
      <c r="G246" s="1030">
        <v>20</v>
      </c>
      <c r="H246" s="916">
        <f t="shared" si="10"/>
        <v>1</v>
      </c>
      <c r="I246" s="481" t="s">
        <v>418</v>
      </c>
      <c r="J246" s="569" t="s">
        <v>923</v>
      </c>
    </row>
    <row r="247" spans="1:10" ht="14.25">
      <c r="A247" s="1000" t="s">
        <v>1170</v>
      </c>
      <c r="B247" s="1009">
        <v>0</v>
      </c>
      <c r="C247" s="1030">
        <v>0</v>
      </c>
      <c r="D247" s="1030">
        <v>0</v>
      </c>
      <c r="E247" s="1030">
        <v>0</v>
      </c>
      <c r="F247" s="1030">
        <v>0</v>
      </c>
      <c r="G247" s="1030">
        <v>0</v>
      </c>
      <c r="H247" s="916" t="str">
        <f t="shared" si="10"/>
        <v>*</v>
      </c>
      <c r="I247" s="481" t="s">
        <v>605</v>
      </c>
      <c r="J247" s="569" t="s">
        <v>637</v>
      </c>
    </row>
    <row r="248" spans="1:13" ht="14.25">
      <c r="A248" s="989" t="s">
        <v>853</v>
      </c>
      <c r="B248" s="985">
        <v>0</v>
      </c>
      <c r="C248" s="1022">
        <v>1796</v>
      </c>
      <c r="D248" s="1022">
        <v>1652</v>
      </c>
      <c r="E248" s="1022">
        <v>1652</v>
      </c>
      <c r="F248" s="1022">
        <v>1652</v>
      </c>
      <c r="G248" s="1022">
        <v>1652</v>
      </c>
      <c r="H248" s="916">
        <f t="shared" si="10"/>
        <v>1</v>
      </c>
      <c r="I248" s="614" t="s">
        <v>854</v>
      </c>
      <c r="J248" s="499" t="s">
        <v>410</v>
      </c>
      <c r="M248" s="104"/>
    </row>
    <row r="249" spans="1:10" ht="14.25">
      <c r="A249" s="989" t="s">
        <v>853</v>
      </c>
      <c r="B249" s="985">
        <v>0</v>
      </c>
      <c r="C249" s="1022">
        <v>317</v>
      </c>
      <c r="D249" s="1022">
        <v>291</v>
      </c>
      <c r="E249" s="1022">
        <v>291</v>
      </c>
      <c r="F249" s="1022">
        <v>291</v>
      </c>
      <c r="G249" s="1022">
        <v>291</v>
      </c>
      <c r="H249" s="916">
        <f t="shared" si="10"/>
        <v>1</v>
      </c>
      <c r="I249" s="614" t="s">
        <v>854</v>
      </c>
      <c r="J249" s="499" t="s">
        <v>411</v>
      </c>
    </row>
    <row r="250" spans="1:10" ht="14.25">
      <c r="A250" s="989" t="s">
        <v>853</v>
      </c>
      <c r="B250" s="985">
        <v>0</v>
      </c>
      <c r="C250" s="1022">
        <v>0</v>
      </c>
      <c r="D250" s="1022">
        <v>1651</v>
      </c>
      <c r="E250" s="1022">
        <v>1651</v>
      </c>
      <c r="F250" s="1022">
        <v>1651</v>
      </c>
      <c r="G250" s="1022">
        <v>1650</v>
      </c>
      <c r="H250" s="916">
        <f t="shared" si="10"/>
        <v>0.9993943064809206</v>
      </c>
      <c r="I250" s="614" t="s">
        <v>437</v>
      </c>
      <c r="J250" s="499" t="s">
        <v>439</v>
      </c>
    </row>
    <row r="251" spans="1:10" ht="14.25">
      <c r="A251" s="989" t="s">
        <v>853</v>
      </c>
      <c r="B251" s="985">
        <v>0</v>
      </c>
      <c r="C251" s="1022">
        <v>0</v>
      </c>
      <c r="D251" s="1022">
        <v>291</v>
      </c>
      <c r="E251" s="1022">
        <v>291</v>
      </c>
      <c r="F251" s="1022">
        <v>291</v>
      </c>
      <c r="G251" s="1022">
        <v>291</v>
      </c>
      <c r="H251" s="916">
        <f t="shared" si="10"/>
        <v>1</v>
      </c>
      <c r="I251" s="614" t="s">
        <v>437</v>
      </c>
      <c r="J251" s="499" t="s">
        <v>438</v>
      </c>
    </row>
    <row r="252" spans="1:10" ht="14.25">
      <c r="A252" s="989" t="s">
        <v>853</v>
      </c>
      <c r="B252" s="985">
        <v>0</v>
      </c>
      <c r="C252" s="1022">
        <v>0</v>
      </c>
      <c r="D252" s="1022">
        <v>643</v>
      </c>
      <c r="E252" s="1022">
        <v>643</v>
      </c>
      <c r="F252" s="1022">
        <v>643</v>
      </c>
      <c r="G252" s="1022">
        <v>643</v>
      </c>
      <c r="H252" s="916">
        <f t="shared" si="10"/>
        <v>1</v>
      </c>
      <c r="I252" s="614" t="s">
        <v>440</v>
      </c>
      <c r="J252" s="499" t="s">
        <v>441</v>
      </c>
    </row>
    <row r="253" spans="1:10" ht="14.25">
      <c r="A253" s="989" t="s">
        <v>853</v>
      </c>
      <c r="B253" s="985">
        <v>0</v>
      </c>
      <c r="C253" s="1022">
        <v>0</v>
      </c>
      <c r="D253" s="1022">
        <v>113</v>
      </c>
      <c r="E253" s="1022">
        <v>113</v>
      </c>
      <c r="F253" s="1022">
        <v>113</v>
      </c>
      <c r="G253" s="1022">
        <v>113</v>
      </c>
      <c r="H253" s="916">
        <f t="shared" si="10"/>
        <v>1</v>
      </c>
      <c r="I253" s="614" t="s">
        <v>440</v>
      </c>
      <c r="J253" s="499" t="s">
        <v>442</v>
      </c>
    </row>
    <row r="254" spans="1:10" ht="14.25">
      <c r="A254" s="1036" t="s">
        <v>1203</v>
      </c>
      <c r="B254" s="985">
        <v>0</v>
      </c>
      <c r="C254" s="1022">
        <v>0</v>
      </c>
      <c r="D254" s="1022">
        <v>0</v>
      </c>
      <c r="E254" s="1022">
        <v>0</v>
      </c>
      <c r="F254" s="1022">
        <v>157</v>
      </c>
      <c r="G254" s="1022">
        <v>157</v>
      </c>
      <c r="H254" s="916">
        <f t="shared" si="10"/>
        <v>1</v>
      </c>
      <c r="I254" s="614" t="s">
        <v>1204</v>
      </c>
      <c r="J254" s="499" t="s">
        <v>1205</v>
      </c>
    </row>
    <row r="255" spans="1:10" ht="14.25">
      <c r="A255" s="989" t="s">
        <v>855</v>
      </c>
      <c r="B255" s="985">
        <v>0</v>
      </c>
      <c r="C255" s="1022">
        <v>0</v>
      </c>
      <c r="D255" s="1022">
        <v>0</v>
      </c>
      <c r="E255" s="1022">
        <v>0</v>
      </c>
      <c r="F255" s="1022">
        <v>0</v>
      </c>
      <c r="G255" s="1022">
        <v>0</v>
      </c>
      <c r="H255" s="916" t="str">
        <f t="shared" si="10"/>
        <v>*</v>
      </c>
      <c r="I255" s="481" t="s">
        <v>856</v>
      </c>
      <c r="J255" s="500" t="s">
        <v>857</v>
      </c>
    </row>
    <row r="256" spans="1:10" ht="14.25">
      <c r="A256" s="989" t="s">
        <v>858</v>
      </c>
      <c r="B256" s="985">
        <v>0</v>
      </c>
      <c r="C256" s="1022">
        <v>0</v>
      </c>
      <c r="D256" s="1022">
        <v>0</v>
      </c>
      <c r="E256" s="1022">
        <v>0</v>
      </c>
      <c r="F256" s="1022">
        <v>0</v>
      </c>
      <c r="G256" s="1022">
        <v>0</v>
      </c>
      <c r="H256" s="916" t="str">
        <f t="shared" si="10"/>
        <v>*</v>
      </c>
      <c r="I256" s="481" t="s">
        <v>668</v>
      </c>
      <c r="J256" s="571" t="s">
        <v>702</v>
      </c>
    </row>
    <row r="257" spans="1:10" ht="14.25">
      <c r="A257" s="1000" t="s">
        <v>1123</v>
      </c>
      <c r="B257" s="985">
        <v>0</v>
      </c>
      <c r="C257" s="1022">
        <v>0</v>
      </c>
      <c r="D257" s="1022">
        <v>0</v>
      </c>
      <c r="E257" s="1022">
        <v>0</v>
      </c>
      <c r="F257" s="1022">
        <v>0</v>
      </c>
      <c r="G257" s="1022">
        <v>0</v>
      </c>
      <c r="H257" s="916" t="str">
        <f t="shared" si="10"/>
        <v>*</v>
      </c>
      <c r="I257" s="614" t="s">
        <v>859</v>
      </c>
      <c r="J257" s="571" t="s">
        <v>416</v>
      </c>
    </row>
    <row r="258" spans="1:10" ht="14.25">
      <c r="A258" s="1000" t="s">
        <v>1124</v>
      </c>
      <c r="B258" s="985">
        <v>0</v>
      </c>
      <c r="C258" s="1022">
        <v>0</v>
      </c>
      <c r="D258" s="1022">
        <v>0</v>
      </c>
      <c r="E258" s="1022">
        <v>0</v>
      </c>
      <c r="F258" s="1022">
        <v>0</v>
      </c>
      <c r="G258" s="1022">
        <v>0</v>
      </c>
      <c r="H258" s="916" t="str">
        <f t="shared" si="10"/>
        <v>*</v>
      </c>
      <c r="I258" s="481" t="s">
        <v>859</v>
      </c>
      <c r="J258" s="571" t="s">
        <v>417</v>
      </c>
    </row>
    <row r="259" spans="1:10" ht="14.25">
      <c r="A259" s="989" t="s">
        <v>866</v>
      </c>
      <c r="B259" s="1009">
        <v>0</v>
      </c>
      <c r="C259" s="1030">
        <v>0</v>
      </c>
      <c r="D259" s="1030">
        <v>0</v>
      </c>
      <c r="E259" s="1030">
        <v>0</v>
      </c>
      <c r="F259" s="1030">
        <v>0</v>
      </c>
      <c r="G259" s="1030">
        <v>0</v>
      </c>
      <c r="H259" s="916" t="str">
        <f t="shared" si="10"/>
        <v>*</v>
      </c>
      <c r="I259" s="429" t="s">
        <v>697</v>
      </c>
      <c r="J259" s="430" t="s">
        <v>481</v>
      </c>
    </row>
    <row r="260" spans="1:10" ht="14.25">
      <c r="A260" s="1033" t="s">
        <v>864</v>
      </c>
      <c r="B260" s="985">
        <v>0</v>
      </c>
      <c r="C260" s="1022">
        <v>0</v>
      </c>
      <c r="D260" s="1022">
        <v>60</v>
      </c>
      <c r="E260" s="1022">
        <v>60</v>
      </c>
      <c r="F260" s="1022">
        <v>60</v>
      </c>
      <c r="G260" s="1022">
        <v>60</v>
      </c>
      <c r="H260" s="916">
        <f t="shared" si="10"/>
        <v>1</v>
      </c>
      <c r="I260" s="429" t="s">
        <v>960</v>
      </c>
      <c r="J260" s="571" t="s">
        <v>443</v>
      </c>
    </row>
    <row r="261" spans="1:10" ht="14.25">
      <c r="A261" s="1033" t="s">
        <v>658</v>
      </c>
      <c r="B261" s="985">
        <v>0</v>
      </c>
      <c r="C261" s="1022">
        <v>0</v>
      </c>
      <c r="D261" s="1022">
        <v>30</v>
      </c>
      <c r="E261" s="1022">
        <v>30</v>
      </c>
      <c r="F261" s="1022">
        <v>30</v>
      </c>
      <c r="G261" s="1022">
        <v>30</v>
      </c>
      <c r="H261" s="916">
        <f t="shared" si="10"/>
        <v>1</v>
      </c>
      <c r="I261" s="429" t="s">
        <v>1101</v>
      </c>
      <c r="J261" s="571" t="s">
        <v>659</v>
      </c>
    </row>
    <row r="262" spans="1:10" ht="14.25">
      <c r="A262" s="988" t="s">
        <v>1170</v>
      </c>
      <c r="B262" s="985">
        <v>0</v>
      </c>
      <c r="C262" s="1022">
        <v>0</v>
      </c>
      <c r="D262" s="1022">
        <v>0</v>
      </c>
      <c r="E262" s="1022">
        <v>0</v>
      </c>
      <c r="F262" s="1022">
        <v>0</v>
      </c>
      <c r="G262" s="1022">
        <v>0</v>
      </c>
      <c r="H262" s="916" t="str">
        <f t="shared" si="10"/>
        <v>*</v>
      </c>
      <c r="I262" s="429" t="s">
        <v>670</v>
      </c>
      <c r="J262" s="430" t="s">
        <v>867</v>
      </c>
    </row>
    <row r="263" spans="1:10" ht="14.25">
      <c r="A263" s="1033" t="s">
        <v>865</v>
      </c>
      <c r="B263" s="985">
        <v>0</v>
      </c>
      <c r="C263" s="1022">
        <v>198</v>
      </c>
      <c r="D263" s="1022">
        <v>198</v>
      </c>
      <c r="E263" s="1022">
        <v>198</v>
      </c>
      <c r="F263" s="1022">
        <v>198</v>
      </c>
      <c r="G263" s="1022">
        <v>198</v>
      </c>
      <c r="H263" s="916">
        <f t="shared" si="10"/>
        <v>1</v>
      </c>
      <c r="I263" s="429" t="s">
        <v>868</v>
      </c>
      <c r="J263" s="501" t="s">
        <v>869</v>
      </c>
    </row>
    <row r="264" spans="1:10" ht="14.25">
      <c r="A264" s="1061" t="s">
        <v>143</v>
      </c>
      <c r="B264" s="985">
        <v>0</v>
      </c>
      <c r="C264" s="985">
        <v>0</v>
      </c>
      <c r="D264" s="985">
        <v>602</v>
      </c>
      <c r="E264" s="985">
        <v>602</v>
      </c>
      <c r="F264" s="985">
        <v>602</v>
      </c>
      <c r="G264" s="985">
        <v>602</v>
      </c>
      <c r="H264" s="916">
        <f t="shared" si="10"/>
        <v>1</v>
      </c>
      <c r="I264" s="429" t="s">
        <v>1087</v>
      </c>
      <c r="J264" s="1062" t="s">
        <v>132</v>
      </c>
    </row>
    <row r="265" spans="1:10" ht="14.25">
      <c r="A265" s="1061" t="s">
        <v>143</v>
      </c>
      <c r="B265" s="985">
        <v>0</v>
      </c>
      <c r="C265" s="985">
        <v>0</v>
      </c>
      <c r="D265" s="985">
        <v>199</v>
      </c>
      <c r="E265" s="985">
        <v>199</v>
      </c>
      <c r="F265" s="985">
        <v>199</v>
      </c>
      <c r="G265" s="985">
        <v>199</v>
      </c>
      <c r="H265" s="916">
        <f t="shared" si="10"/>
        <v>1</v>
      </c>
      <c r="I265" s="429" t="s">
        <v>470</v>
      </c>
      <c r="J265" s="1063" t="s">
        <v>133</v>
      </c>
    </row>
    <row r="266" spans="1:10" ht="14.25">
      <c r="A266" s="1061" t="s">
        <v>144</v>
      </c>
      <c r="B266" s="985">
        <v>0</v>
      </c>
      <c r="C266" s="985">
        <v>0</v>
      </c>
      <c r="D266" s="985">
        <v>239</v>
      </c>
      <c r="E266" s="985">
        <v>0</v>
      </c>
      <c r="F266" s="985">
        <v>0</v>
      </c>
      <c r="G266" s="985">
        <v>0</v>
      </c>
      <c r="H266" s="916" t="str">
        <f t="shared" si="10"/>
        <v>*</v>
      </c>
      <c r="I266" s="429" t="s">
        <v>657</v>
      </c>
      <c r="J266" s="1063" t="s">
        <v>134</v>
      </c>
    </row>
    <row r="267" spans="1:10" ht="14.25">
      <c r="A267" s="1061" t="s">
        <v>144</v>
      </c>
      <c r="B267" s="985">
        <v>0</v>
      </c>
      <c r="C267" s="985">
        <v>0</v>
      </c>
      <c r="D267" s="985">
        <v>630</v>
      </c>
      <c r="E267" s="985">
        <v>0</v>
      </c>
      <c r="F267" s="985">
        <v>0</v>
      </c>
      <c r="G267" s="985">
        <v>0</v>
      </c>
      <c r="H267" s="916" t="str">
        <f t="shared" si="10"/>
        <v>*</v>
      </c>
      <c r="I267" s="429" t="s">
        <v>467</v>
      </c>
      <c r="J267" s="1063" t="s">
        <v>135</v>
      </c>
    </row>
    <row r="268" spans="1:10" ht="14.25">
      <c r="A268" s="1000" t="s">
        <v>456</v>
      </c>
      <c r="B268" s="985">
        <v>0</v>
      </c>
      <c r="C268" s="1022">
        <v>0</v>
      </c>
      <c r="D268" s="1022">
        <v>0</v>
      </c>
      <c r="E268" s="1022">
        <v>0</v>
      </c>
      <c r="F268" s="1022">
        <v>0</v>
      </c>
      <c r="G268" s="1022">
        <v>0</v>
      </c>
      <c r="H268" s="916" t="str">
        <f t="shared" si="10"/>
        <v>*</v>
      </c>
      <c r="I268" s="481" t="s">
        <v>657</v>
      </c>
      <c r="J268" s="649" t="s">
        <v>405</v>
      </c>
    </row>
    <row r="269" spans="1:10" ht="14.25">
      <c r="A269" s="1000" t="s">
        <v>457</v>
      </c>
      <c r="B269" s="985">
        <v>0</v>
      </c>
      <c r="C269" s="1022">
        <v>0</v>
      </c>
      <c r="D269" s="1022">
        <v>0</v>
      </c>
      <c r="E269" s="1022">
        <v>0</v>
      </c>
      <c r="F269" s="1022">
        <v>0</v>
      </c>
      <c r="G269" s="1022">
        <v>0</v>
      </c>
      <c r="H269" s="916" t="str">
        <f t="shared" si="10"/>
        <v>*</v>
      </c>
      <c r="I269" s="481" t="s">
        <v>657</v>
      </c>
      <c r="J269" s="649" t="s">
        <v>404</v>
      </c>
    </row>
    <row r="270" spans="1:10" ht="14.25">
      <c r="A270" s="1000" t="s">
        <v>454</v>
      </c>
      <c r="B270" s="985">
        <v>0</v>
      </c>
      <c r="C270" s="1022">
        <v>0</v>
      </c>
      <c r="D270" s="1022">
        <v>0</v>
      </c>
      <c r="E270" s="1022">
        <v>0</v>
      </c>
      <c r="F270" s="1022">
        <v>0</v>
      </c>
      <c r="G270" s="1022">
        <v>0</v>
      </c>
      <c r="H270" s="916" t="str">
        <f t="shared" si="10"/>
        <v>*</v>
      </c>
      <c r="I270" s="481" t="s">
        <v>657</v>
      </c>
      <c r="J270" s="649" t="s">
        <v>407</v>
      </c>
    </row>
    <row r="271" spans="1:10" ht="15" thickBot="1">
      <c r="A271" s="1034" t="s">
        <v>455</v>
      </c>
      <c r="B271" s="986">
        <v>0</v>
      </c>
      <c r="C271" s="1029">
        <v>0</v>
      </c>
      <c r="D271" s="1029">
        <v>0</v>
      </c>
      <c r="E271" s="1029">
        <v>0</v>
      </c>
      <c r="F271" s="1029">
        <v>0</v>
      </c>
      <c r="G271" s="1029">
        <v>0</v>
      </c>
      <c r="H271" s="968" t="str">
        <f t="shared" si="10"/>
        <v>*</v>
      </c>
      <c r="I271" s="435" t="s">
        <v>657</v>
      </c>
      <c r="J271" s="650" t="s">
        <v>406</v>
      </c>
    </row>
    <row r="272" spans="1:10" ht="15.75" thickBot="1">
      <c r="A272" s="436" t="s">
        <v>420</v>
      </c>
      <c r="B272" s="1018">
        <f aca="true" t="shared" si="11" ref="B272:G272">SUM(B228:B271)</f>
        <v>1407</v>
      </c>
      <c r="C272" s="1018">
        <f t="shared" si="11"/>
        <v>3791</v>
      </c>
      <c r="D272" s="1018">
        <f t="shared" si="11"/>
        <v>8096</v>
      </c>
      <c r="E272" s="1018">
        <f t="shared" si="11"/>
        <v>7227</v>
      </c>
      <c r="F272" s="1018">
        <f t="shared" si="11"/>
        <v>8416</v>
      </c>
      <c r="G272" s="1018">
        <f t="shared" si="11"/>
        <v>8415</v>
      </c>
      <c r="H272" s="892">
        <f t="shared" si="10"/>
        <v>0.9998811787072244</v>
      </c>
      <c r="I272" s="476"/>
      <c r="J272" s="436"/>
    </row>
    <row r="273" spans="2:9" ht="6.75" customHeight="1">
      <c r="B273" s="559"/>
      <c r="C273" s="559"/>
      <c r="D273" s="559"/>
      <c r="E273" s="559"/>
      <c r="F273" s="559"/>
      <c r="G273" s="1035"/>
      <c r="H273" s="421"/>
      <c r="I273" s="422"/>
    </row>
    <row r="274" spans="7:9" ht="12.75">
      <c r="G274" s="502"/>
      <c r="H274" s="502"/>
      <c r="I274" s="503"/>
    </row>
    <row r="275" spans="7:9" ht="12.75">
      <c r="G275" s="502"/>
      <c r="H275" s="502"/>
      <c r="I275" s="503"/>
    </row>
    <row r="276" spans="7:9" ht="12.75">
      <c r="G276" s="502"/>
      <c r="H276" s="502"/>
      <c r="I276" s="503"/>
    </row>
    <row r="277" spans="7:9" ht="12.75">
      <c r="G277" s="502"/>
      <c r="H277" s="502"/>
      <c r="I277" s="503"/>
    </row>
    <row r="278" spans="7:9" ht="12.75">
      <c r="G278" s="502"/>
      <c r="H278" s="502"/>
      <c r="I278" s="503"/>
    </row>
    <row r="279" spans="7:9" ht="12.75">
      <c r="G279" s="502"/>
      <c r="H279" s="502"/>
      <c r="I279" s="503"/>
    </row>
    <row r="280" spans="7:9" ht="12.75">
      <c r="G280" s="502"/>
      <c r="H280" s="502"/>
      <c r="I280" s="503"/>
    </row>
    <row r="281" spans="7:9" ht="12.75">
      <c r="G281" s="502"/>
      <c r="H281" s="502"/>
      <c r="I281" s="503"/>
    </row>
    <row r="282" spans="7:9" ht="12.75">
      <c r="G282" s="502"/>
      <c r="H282" s="502"/>
      <c r="I282" s="503"/>
    </row>
    <row r="283" spans="7:9" ht="12.75">
      <c r="G283" s="502"/>
      <c r="H283" s="502"/>
      <c r="I283" s="503"/>
    </row>
    <row r="284" spans="7:9" ht="12.75">
      <c r="G284" s="502"/>
      <c r="H284" s="502"/>
      <c r="I284" s="503"/>
    </row>
    <row r="285" spans="7:9" ht="12.75">
      <c r="G285" s="502"/>
      <c r="H285" s="502"/>
      <c r="I285" s="503"/>
    </row>
    <row r="286" spans="7:9" ht="12.75">
      <c r="G286" s="502"/>
      <c r="H286" s="502"/>
      <c r="I286" s="503"/>
    </row>
    <row r="287" spans="7:9" ht="12.75">
      <c r="G287" s="502"/>
      <c r="H287" s="502"/>
      <c r="I287" s="503"/>
    </row>
    <row r="288" spans="7:9" ht="12.75">
      <c r="G288" s="502"/>
      <c r="H288" s="502"/>
      <c r="I288" s="503"/>
    </row>
    <row r="290" spans="1:11" ht="12.75">
      <c r="A290" s="489"/>
      <c r="B290" s="489"/>
      <c r="C290" s="489"/>
      <c r="D290" s="489"/>
      <c r="E290" s="489"/>
      <c r="F290" s="489"/>
      <c r="K290" s="573" t="s">
        <v>625</v>
      </c>
    </row>
    <row r="291" spans="1:6" ht="12.75">
      <c r="A291" s="489"/>
      <c r="B291" s="489"/>
      <c r="C291" s="489"/>
      <c r="D291" s="489"/>
      <c r="E291" s="489"/>
      <c r="F291" s="489"/>
    </row>
  </sheetData>
  <sheetProtection/>
  <autoFilter ref="A5:J273"/>
  <printOptions gridLines="1"/>
  <pageMargins left="0" right="0" top="0" bottom="0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59"/>
  <sheetViews>
    <sheetView zoomScale="90" zoomScaleNormal="90" zoomScalePageLayoutView="0" workbookViewId="0" topLeftCell="A1">
      <pane xSplit="1" ySplit="6" topLeftCell="B1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54.625" style="1" customWidth="1"/>
    <col min="2" max="6" width="10.625" style="1" customWidth="1"/>
    <col min="7" max="7" width="12.875" style="1" customWidth="1"/>
    <col min="8" max="8" width="9.75390625" style="1" customWidth="1"/>
    <col min="9" max="9" width="11.00390625" style="1" customWidth="1"/>
    <col min="10" max="10" width="55.00390625" style="1" customWidth="1"/>
    <col min="11" max="11" width="10.125" style="1" bestFit="1" customWidth="1"/>
    <col min="12" max="12" width="12.00390625" style="1" bestFit="1" customWidth="1"/>
    <col min="13" max="14" width="9.00390625" style="1" customWidth="1"/>
    <col min="15" max="16" width="12.00390625" style="1" customWidth="1"/>
    <col min="17" max="16384" width="9.00390625" style="1" customWidth="1"/>
  </cols>
  <sheetData>
    <row r="1" spans="1:11" ht="18" customHeight="1">
      <c r="A1" s="419" t="s">
        <v>213</v>
      </c>
      <c r="B1" s="419"/>
      <c r="C1" s="419"/>
      <c r="D1" s="419"/>
      <c r="E1" s="419"/>
      <c r="F1" s="419"/>
      <c r="I1" s="504" t="s">
        <v>420</v>
      </c>
      <c r="J1" s="454">
        <f>G113+G217+G227+G316+G438+G521+G543+G559+G567+G600+G623+G673+G738</f>
        <v>54652</v>
      </c>
      <c r="K1" s="454"/>
    </row>
    <row r="2" spans="1:12" ht="21" customHeight="1">
      <c r="A2" s="419" t="s">
        <v>1210</v>
      </c>
      <c r="B2" s="416"/>
      <c r="C2" s="416"/>
      <c r="D2" s="416"/>
      <c r="E2" s="416"/>
      <c r="F2" s="416"/>
      <c r="I2" s="310"/>
      <c r="J2" s="454"/>
      <c r="K2" s="1081"/>
      <c r="L2" s="104"/>
    </row>
    <row r="3" spans="1:15" ht="18.75" customHeight="1">
      <c r="A3" s="241" t="s">
        <v>870</v>
      </c>
      <c r="B3" s="241"/>
      <c r="C3" s="241"/>
      <c r="D3" s="241"/>
      <c r="E3" s="241"/>
      <c r="F3" s="241"/>
      <c r="I3" s="310"/>
      <c r="J3" s="652">
        <f>54652-J1</f>
        <v>0</v>
      </c>
      <c r="K3" s="454"/>
      <c r="L3" s="574"/>
      <c r="O3" s="307"/>
    </row>
    <row r="4" spans="1:6" ht="18.75" customHeight="1" thickBot="1">
      <c r="A4" s="438" t="s">
        <v>871</v>
      </c>
      <c r="B4" s="438"/>
      <c r="C4" s="438"/>
      <c r="D4" s="438"/>
      <c r="E4" s="438"/>
      <c r="F4" s="438"/>
    </row>
    <row r="5" spans="1:12" ht="12.75">
      <c r="A5" s="423" t="s">
        <v>647</v>
      </c>
      <c r="B5" s="660" t="s">
        <v>648</v>
      </c>
      <c r="C5" s="660" t="s">
        <v>931</v>
      </c>
      <c r="D5" s="660" t="s">
        <v>145</v>
      </c>
      <c r="E5" s="660" t="s">
        <v>216</v>
      </c>
      <c r="F5" s="660" t="s">
        <v>217</v>
      </c>
      <c r="G5" s="424" t="s">
        <v>1129</v>
      </c>
      <c r="H5" s="424" t="s">
        <v>1129</v>
      </c>
      <c r="I5" s="424" t="s">
        <v>649</v>
      </c>
      <c r="J5" s="423" t="s">
        <v>650</v>
      </c>
      <c r="L5" s="967" t="s">
        <v>6</v>
      </c>
    </row>
    <row r="6" spans="1:10" ht="13.5" thickBot="1">
      <c r="A6" s="426"/>
      <c r="B6" s="661" t="s">
        <v>559</v>
      </c>
      <c r="C6" s="661" t="s">
        <v>559</v>
      </c>
      <c r="D6" s="661" t="s">
        <v>559</v>
      </c>
      <c r="E6" s="661" t="s">
        <v>559</v>
      </c>
      <c r="F6" s="661" t="s">
        <v>559</v>
      </c>
      <c r="G6" s="427" t="s">
        <v>207</v>
      </c>
      <c r="H6" s="427" t="s">
        <v>87</v>
      </c>
      <c r="I6" s="427" t="s">
        <v>651</v>
      </c>
      <c r="J6" s="426"/>
    </row>
    <row r="7" spans="1:10" ht="12.75" customHeight="1">
      <c r="A7" s="444" t="s">
        <v>872</v>
      </c>
      <c r="B7" s="919">
        <v>187</v>
      </c>
      <c r="C7" s="919">
        <v>187</v>
      </c>
      <c r="D7" s="919">
        <v>187</v>
      </c>
      <c r="E7" s="919">
        <v>187</v>
      </c>
      <c r="F7" s="919">
        <v>187</v>
      </c>
      <c r="G7" s="919">
        <v>169</v>
      </c>
      <c r="H7" s="918">
        <f>IF(OR(G7=0,F7=0),"*",G7/F7)</f>
        <v>0.9037433155080213</v>
      </c>
      <c r="I7" s="747" t="s">
        <v>1058</v>
      </c>
      <c r="J7" s="569" t="s">
        <v>1160</v>
      </c>
    </row>
    <row r="8" spans="1:10" ht="12.75" customHeight="1">
      <c r="A8" s="496" t="s">
        <v>872</v>
      </c>
      <c r="B8" s="641">
        <v>163</v>
      </c>
      <c r="C8" s="641">
        <v>163</v>
      </c>
      <c r="D8" s="641">
        <v>163</v>
      </c>
      <c r="E8" s="641">
        <v>163</v>
      </c>
      <c r="F8" s="641">
        <v>163</v>
      </c>
      <c r="G8" s="641">
        <v>135</v>
      </c>
      <c r="H8" s="916">
        <f>IF(OR(G8=0,F8=0),"*",G8/F8)</f>
        <v>0.8282208588957055</v>
      </c>
      <c r="I8" s="749" t="s">
        <v>66</v>
      </c>
      <c r="J8" s="569" t="s">
        <v>81</v>
      </c>
    </row>
    <row r="9" spans="1:10" ht="12.75" customHeight="1">
      <c r="A9" s="496" t="s">
        <v>872</v>
      </c>
      <c r="B9" s="641">
        <v>188</v>
      </c>
      <c r="C9" s="641">
        <v>188</v>
      </c>
      <c r="D9" s="641">
        <v>188</v>
      </c>
      <c r="E9" s="641">
        <v>188</v>
      </c>
      <c r="F9" s="641">
        <v>188</v>
      </c>
      <c r="G9" s="641">
        <v>200</v>
      </c>
      <c r="H9" s="916">
        <f aca="true" t="shared" si="0" ref="H9:H72">IF(OR(G9=0,F9=0),"*",G9/F9)</f>
        <v>1.0638297872340425</v>
      </c>
      <c r="I9" s="596" t="s">
        <v>737</v>
      </c>
      <c r="J9" s="483" t="s">
        <v>873</v>
      </c>
    </row>
    <row r="10" spans="1:12" ht="12.75" customHeight="1">
      <c r="A10" s="446" t="s">
        <v>872</v>
      </c>
      <c r="B10" s="641">
        <v>3989</v>
      </c>
      <c r="C10" s="641">
        <v>3989</v>
      </c>
      <c r="D10" s="641">
        <v>3989</v>
      </c>
      <c r="E10" s="641">
        <v>3989</v>
      </c>
      <c r="F10" s="641">
        <v>3989</v>
      </c>
      <c r="G10" s="641">
        <v>3739</v>
      </c>
      <c r="H10" s="916">
        <f t="shared" si="0"/>
        <v>0.937327651040361</v>
      </c>
      <c r="I10" s="597" t="s">
        <v>695</v>
      </c>
      <c r="J10" s="434" t="s">
        <v>874</v>
      </c>
      <c r="L10" s="104"/>
    </row>
    <row r="11" spans="1:10" ht="12.75" customHeight="1">
      <c r="A11" s="446" t="s">
        <v>872</v>
      </c>
      <c r="B11" s="641">
        <v>0</v>
      </c>
      <c r="C11" s="641">
        <v>0</v>
      </c>
      <c r="D11" s="641">
        <v>0</v>
      </c>
      <c r="E11" s="641">
        <v>0</v>
      </c>
      <c r="F11" s="641">
        <v>0</v>
      </c>
      <c r="G11" s="641">
        <v>0</v>
      </c>
      <c r="H11" s="916" t="str">
        <f t="shared" si="0"/>
        <v>*</v>
      </c>
      <c r="I11" s="597" t="s">
        <v>740</v>
      </c>
      <c r="J11" s="569" t="s">
        <v>280</v>
      </c>
    </row>
    <row r="12" spans="1:14" ht="12.75" customHeight="1">
      <c r="A12" s="446" t="s">
        <v>872</v>
      </c>
      <c r="B12" s="641">
        <v>180</v>
      </c>
      <c r="C12" s="641">
        <v>180</v>
      </c>
      <c r="D12" s="641">
        <v>174</v>
      </c>
      <c r="E12" s="641">
        <v>174</v>
      </c>
      <c r="F12" s="641">
        <v>174</v>
      </c>
      <c r="G12" s="641">
        <v>175</v>
      </c>
      <c r="H12" s="916">
        <f t="shared" si="0"/>
        <v>1.0057471264367817</v>
      </c>
      <c r="I12" s="597" t="s">
        <v>868</v>
      </c>
      <c r="J12" s="434" t="s">
        <v>875</v>
      </c>
      <c r="N12" s="104"/>
    </row>
    <row r="13" spans="1:10" ht="12.75" customHeight="1">
      <c r="A13" s="446" t="s">
        <v>872</v>
      </c>
      <c r="B13" s="641">
        <v>0</v>
      </c>
      <c r="C13" s="641">
        <v>0</v>
      </c>
      <c r="D13" s="641">
        <v>0</v>
      </c>
      <c r="E13" s="641">
        <v>0</v>
      </c>
      <c r="F13" s="641">
        <v>0</v>
      </c>
      <c r="G13" s="641">
        <v>0</v>
      </c>
      <c r="H13" s="916" t="str">
        <f t="shared" si="0"/>
        <v>*</v>
      </c>
      <c r="I13" s="597" t="s">
        <v>803</v>
      </c>
      <c r="J13" s="505" t="s">
        <v>876</v>
      </c>
    </row>
    <row r="14" spans="1:15" ht="12.75" customHeight="1">
      <c r="A14" s="446" t="s">
        <v>872</v>
      </c>
      <c r="B14" s="641">
        <v>466</v>
      </c>
      <c r="C14" s="641">
        <v>466</v>
      </c>
      <c r="D14" s="641">
        <v>466</v>
      </c>
      <c r="E14" s="641">
        <v>466</v>
      </c>
      <c r="F14" s="641">
        <v>466</v>
      </c>
      <c r="G14" s="641">
        <v>481</v>
      </c>
      <c r="H14" s="916">
        <f t="shared" si="0"/>
        <v>1.0321888412017168</v>
      </c>
      <c r="I14" s="597" t="s">
        <v>701</v>
      </c>
      <c r="J14" s="569" t="s">
        <v>282</v>
      </c>
      <c r="M14" s="104"/>
      <c r="O14" s="104"/>
    </row>
    <row r="15" spans="1:10" ht="12.75" customHeight="1">
      <c r="A15" s="446" t="s">
        <v>872</v>
      </c>
      <c r="B15" s="641">
        <v>3612</v>
      </c>
      <c r="C15" s="641">
        <v>3612</v>
      </c>
      <c r="D15" s="641">
        <v>3612</v>
      </c>
      <c r="E15" s="641">
        <v>3612</v>
      </c>
      <c r="F15" s="641">
        <v>3612</v>
      </c>
      <c r="G15" s="641">
        <v>3489</v>
      </c>
      <c r="H15" s="916">
        <f t="shared" si="0"/>
        <v>0.9659468438538206</v>
      </c>
      <c r="I15" s="597" t="s">
        <v>705</v>
      </c>
      <c r="J15" s="434" t="s">
        <v>877</v>
      </c>
    </row>
    <row r="16" spans="1:10" ht="12.75" customHeight="1">
      <c r="A16" s="446" t="s">
        <v>872</v>
      </c>
      <c r="B16" s="641">
        <v>145</v>
      </c>
      <c r="C16" s="641">
        <v>145</v>
      </c>
      <c r="D16" s="641">
        <v>100</v>
      </c>
      <c r="E16" s="641">
        <v>100</v>
      </c>
      <c r="F16" s="641">
        <v>100</v>
      </c>
      <c r="G16" s="641">
        <v>122</v>
      </c>
      <c r="H16" s="916">
        <f t="shared" si="0"/>
        <v>1.22</v>
      </c>
      <c r="I16" s="597" t="s">
        <v>774</v>
      </c>
      <c r="J16" s="434" t="s">
        <v>775</v>
      </c>
    </row>
    <row r="17" spans="1:12" ht="12.75" customHeight="1">
      <c r="A17" s="446" t="s">
        <v>872</v>
      </c>
      <c r="B17" s="641">
        <v>0</v>
      </c>
      <c r="C17" s="641">
        <v>0</v>
      </c>
      <c r="D17" s="641">
        <v>0</v>
      </c>
      <c r="E17" s="641">
        <v>0</v>
      </c>
      <c r="F17" s="641">
        <v>0</v>
      </c>
      <c r="G17" s="641">
        <v>0</v>
      </c>
      <c r="H17" s="916" t="str">
        <f t="shared" si="0"/>
        <v>*</v>
      </c>
      <c r="I17" s="597" t="s">
        <v>673</v>
      </c>
      <c r="J17" s="434" t="s">
        <v>674</v>
      </c>
      <c r="L17" s="104"/>
    </row>
    <row r="18" spans="1:15" ht="12.75" customHeight="1">
      <c r="A18" s="446" t="s">
        <v>872</v>
      </c>
      <c r="B18" s="641">
        <v>0</v>
      </c>
      <c r="C18" s="641">
        <v>0</v>
      </c>
      <c r="D18" s="641">
        <v>0</v>
      </c>
      <c r="E18" s="641">
        <v>0</v>
      </c>
      <c r="F18" s="641">
        <v>0</v>
      </c>
      <c r="G18" s="641">
        <v>0</v>
      </c>
      <c r="H18" s="916" t="str">
        <f t="shared" si="0"/>
        <v>*</v>
      </c>
      <c r="I18" s="597" t="s">
        <v>663</v>
      </c>
      <c r="J18" s="571" t="s">
        <v>326</v>
      </c>
      <c r="N18" s="104"/>
      <c r="O18" s="104"/>
    </row>
    <row r="19" spans="1:12" ht="12.75" customHeight="1">
      <c r="A19" s="446" t="s">
        <v>872</v>
      </c>
      <c r="B19" s="641">
        <v>0</v>
      </c>
      <c r="C19" s="641">
        <v>0</v>
      </c>
      <c r="D19" s="641">
        <v>0</v>
      </c>
      <c r="E19" s="641">
        <v>0</v>
      </c>
      <c r="F19" s="641">
        <v>0</v>
      </c>
      <c r="G19" s="641">
        <v>0</v>
      </c>
      <c r="H19" s="916" t="str">
        <f t="shared" si="0"/>
        <v>*</v>
      </c>
      <c r="I19" s="597" t="s">
        <v>779</v>
      </c>
      <c r="J19" s="569" t="s">
        <v>75</v>
      </c>
      <c r="L19" s="104"/>
    </row>
    <row r="20" spans="1:12" ht="12.75" customHeight="1">
      <c r="A20" s="446" t="s">
        <v>872</v>
      </c>
      <c r="B20" s="641">
        <v>4100</v>
      </c>
      <c r="C20" s="641">
        <v>4100</v>
      </c>
      <c r="D20" s="641">
        <v>4100</v>
      </c>
      <c r="E20" s="641">
        <v>4100</v>
      </c>
      <c r="F20" s="641">
        <v>1751</v>
      </c>
      <c r="G20" s="920">
        <f>1466+367+29</f>
        <v>1862</v>
      </c>
      <c r="H20" s="916">
        <f t="shared" si="0"/>
        <v>1.0633923472301543</v>
      </c>
      <c r="I20" s="597" t="s">
        <v>781</v>
      </c>
      <c r="J20" s="569" t="s">
        <v>322</v>
      </c>
      <c r="L20" s="104"/>
    </row>
    <row r="21" spans="1:12" ht="12.75" customHeight="1">
      <c r="A21" s="446" t="s">
        <v>872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  <c r="G21" s="641">
        <v>0</v>
      </c>
      <c r="H21" s="916" t="str">
        <f t="shared" si="0"/>
        <v>*</v>
      </c>
      <c r="I21" s="597" t="s">
        <v>809</v>
      </c>
      <c r="J21" s="434" t="s">
        <v>878</v>
      </c>
      <c r="L21" s="104"/>
    </row>
    <row r="22" spans="1:10" ht="12.75" customHeight="1">
      <c r="A22" s="446" t="s">
        <v>872</v>
      </c>
      <c r="B22" s="641">
        <v>0</v>
      </c>
      <c r="C22" s="641">
        <v>0</v>
      </c>
      <c r="D22" s="641">
        <v>0</v>
      </c>
      <c r="E22" s="641">
        <v>0</v>
      </c>
      <c r="F22" s="641">
        <v>0</v>
      </c>
      <c r="G22" s="641">
        <v>0</v>
      </c>
      <c r="H22" s="916" t="str">
        <f t="shared" si="0"/>
        <v>*</v>
      </c>
      <c r="I22" s="597" t="s">
        <v>709</v>
      </c>
      <c r="J22" s="434" t="s">
        <v>879</v>
      </c>
    </row>
    <row r="23" spans="1:10" ht="12.75" customHeight="1">
      <c r="A23" s="446" t="s">
        <v>872</v>
      </c>
      <c r="B23" s="641">
        <v>476</v>
      </c>
      <c r="C23" s="641">
        <v>476</v>
      </c>
      <c r="D23" s="641">
        <v>476</v>
      </c>
      <c r="E23" s="641">
        <v>476</v>
      </c>
      <c r="F23" s="641">
        <v>476</v>
      </c>
      <c r="G23" s="641">
        <v>417</v>
      </c>
      <c r="H23" s="916">
        <f t="shared" si="0"/>
        <v>0.8760504201680672</v>
      </c>
      <c r="I23" s="597" t="s">
        <v>711</v>
      </c>
      <c r="J23" s="434" t="s">
        <v>880</v>
      </c>
    </row>
    <row r="24" spans="1:12" ht="12.75" customHeight="1">
      <c r="A24" s="446" t="s">
        <v>872</v>
      </c>
      <c r="B24" s="641">
        <v>167</v>
      </c>
      <c r="C24" s="641">
        <v>167</v>
      </c>
      <c r="D24" s="641">
        <v>167</v>
      </c>
      <c r="E24" s="641">
        <v>167</v>
      </c>
      <c r="F24" s="641">
        <v>167</v>
      </c>
      <c r="G24" s="641">
        <v>152</v>
      </c>
      <c r="H24" s="916">
        <f t="shared" si="0"/>
        <v>0.9101796407185628</v>
      </c>
      <c r="I24" s="597" t="s">
        <v>813</v>
      </c>
      <c r="J24" s="434" t="s">
        <v>881</v>
      </c>
      <c r="L24" s="104">
        <f>SUM(G7:G24)</f>
        <v>10941</v>
      </c>
    </row>
    <row r="25" spans="1:14" ht="12.75" customHeight="1">
      <c r="A25" s="446" t="s">
        <v>882</v>
      </c>
      <c r="B25" s="641">
        <v>26</v>
      </c>
      <c r="C25" s="641">
        <v>26</v>
      </c>
      <c r="D25" s="641">
        <v>26</v>
      </c>
      <c r="E25" s="641">
        <v>26</v>
      </c>
      <c r="F25" s="641">
        <v>26</v>
      </c>
      <c r="G25" s="641">
        <v>22</v>
      </c>
      <c r="H25" s="916">
        <f t="shared" si="0"/>
        <v>0.8461538461538461</v>
      </c>
      <c r="I25" s="597" t="s">
        <v>670</v>
      </c>
      <c r="J25" s="434" t="s">
        <v>883</v>
      </c>
      <c r="L25" s="642"/>
      <c r="N25" s="104"/>
    </row>
    <row r="26" spans="1:12" ht="12.75" customHeight="1">
      <c r="A26" s="446" t="s">
        <v>882</v>
      </c>
      <c r="B26" s="641">
        <v>0</v>
      </c>
      <c r="C26" s="641">
        <v>0</v>
      </c>
      <c r="D26" s="641">
        <v>0</v>
      </c>
      <c r="E26" s="641">
        <v>0</v>
      </c>
      <c r="F26" s="641">
        <v>0</v>
      </c>
      <c r="G26" s="641">
        <v>0</v>
      </c>
      <c r="H26" s="916" t="str">
        <f t="shared" si="0"/>
        <v>*</v>
      </c>
      <c r="I26" s="597" t="s">
        <v>717</v>
      </c>
      <c r="J26" s="569" t="s">
        <v>600</v>
      </c>
      <c r="L26" s="104"/>
    </row>
    <row r="27" spans="1:12" ht="12.75" customHeight="1">
      <c r="A27" s="446" t="s">
        <v>882</v>
      </c>
      <c r="B27" s="819">
        <v>66</v>
      </c>
      <c r="C27" s="819">
        <v>66</v>
      </c>
      <c r="D27" s="819">
        <v>62</v>
      </c>
      <c r="E27" s="819">
        <v>62</v>
      </c>
      <c r="F27" s="819">
        <v>62</v>
      </c>
      <c r="G27" s="819">
        <v>64</v>
      </c>
      <c r="H27" s="916">
        <f t="shared" si="0"/>
        <v>1.032258064516129</v>
      </c>
      <c r="I27" s="748" t="s">
        <v>1058</v>
      </c>
      <c r="J27" s="569" t="s">
        <v>1160</v>
      </c>
      <c r="L27" s="104"/>
    </row>
    <row r="28" spans="1:13" ht="12.75" customHeight="1">
      <c r="A28" s="446" t="s">
        <v>882</v>
      </c>
      <c r="B28" s="641">
        <v>0</v>
      </c>
      <c r="C28" s="641">
        <v>0</v>
      </c>
      <c r="D28" s="641">
        <v>0</v>
      </c>
      <c r="E28" s="641">
        <v>0</v>
      </c>
      <c r="F28" s="641">
        <v>0</v>
      </c>
      <c r="G28" s="641">
        <v>0</v>
      </c>
      <c r="H28" s="916" t="str">
        <f t="shared" si="0"/>
        <v>*</v>
      </c>
      <c r="I28" s="748" t="s">
        <v>66</v>
      </c>
      <c r="J28" s="569" t="s">
        <v>81</v>
      </c>
      <c r="L28" s="104"/>
      <c r="M28" s="104"/>
    </row>
    <row r="29" spans="1:14" ht="12.75" customHeight="1">
      <c r="A29" s="446" t="s">
        <v>882</v>
      </c>
      <c r="B29" s="641">
        <v>80</v>
      </c>
      <c r="C29" s="641">
        <v>80</v>
      </c>
      <c r="D29" s="641">
        <v>70</v>
      </c>
      <c r="E29" s="641">
        <v>70</v>
      </c>
      <c r="F29" s="641">
        <v>70</v>
      </c>
      <c r="G29" s="641">
        <v>57</v>
      </c>
      <c r="H29" s="916">
        <f t="shared" si="0"/>
        <v>0.8142857142857143</v>
      </c>
      <c r="I29" s="748" t="s">
        <v>67</v>
      </c>
      <c r="J29" s="569" t="s">
        <v>82</v>
      </c>
      <c r="L29" s="642"/>
      <c r="N29" s="104"/>
    </row>
    <row r="30" spans="1:10" ht="12.75" customHeight="1">
      <c r="A30" s="446" t="s">
        <v>882</v>
      </c>
      <c r="B30" s="920">
        <v>0</v>
      </c>
      <c r="C30" s="920">
        <v>0</v>
      </c>
      <c r="D30" s="920">
        <v>0</v>
      </c>
      <c r="E30" s="920">
        <v>0</v>
      </c>
      <c r="F30" s="920">
        <v>0</v>
      </c>
      <c r="G30" s="920">
        <v>0</v>
      </c>
      <c r="H30" s="916" t="str">
        <f t="shared" si="0"/>
        <v>*</v>
      </c>
      <c r="I30" s="597" t="s">
        <v>737</v>
      </c>
      <c r="J30" s="434" t="s">
        <v>873</v>
      </c>
    </row>
    <row r="31" spans="1:12" ht="12.75" customHeight="1">
      <c r="A31" s="506" t="s">
        <v>634</v>
      </c>
      <c r="B31" s="641">
        <v>40</v>
      </c>
      <c r="C31" s="641">
        <v>40</v>
      </c>
      <c r="D31" s="641">
        <v>40</v>
      </c>
      <c r="E31" s="641">
        <v>23</v>
      </c>
      <c r="F31" s="641">
        <v>23</v>
      </c>
      <c r="G31" s="641">
        <v>21</v>
      </c>
      <c r="H31" s="916">
        <f t="shared" si="0"/>
        <v>0.9130434782608695</v>
      </c>
      <c r="I31" s="597" t="s">
        <v>884</v>
      </c>
      <c r="J31" s="434" t="s">
        <v>885</v>
      </c>
      <c r="L31" s="104"/>
    </row>
    <row r="32" spans="1:10" ht="12.75" customHeight="1">
      <c r="A32" s="446" t="s">
        <v>882</v>
      </c>
      <c r="B32" s="641">
        <v>72</v>
      </c>
      <c r="C32" s="641">
        <v>72</v>
      </c>
      <c r="D32" s="641">
        <v>72</v>
      </c>
      <c r="E32" s="641">
        <v>72</v>
      </c>
      <c r="F32" s="641">
        <v>72</v>
      </c>
      <c r="G32" s="641">
        <v>70</v>
      </c>
      <c r="H32" s="916">
        <f t="shared" si="0"/>
        <v>0.9722222222222222</v>
      </c>
      <c r="I32" s="597" t="s">
        <v>695</v>
      </c>
      <c r="J32" s="434" t="s">
        <v>874</v>
      </c>
    </row>
    <row r="33" spans="1:12" ht="12.75" customHeight="1">
      <c r="A33" s="446" t="s">
        <v>882</v>
      </c>
      <c r="B33" s="641">
        <v>0</v>
      </c>
      <c r="C33" s="641">
        <v>0</v>
      </c>
      <c r="D33" s="641">
        <v>0</v>
      </c>
      <c r="E33" s="641">
        <v>0</v>
      </c>
      <c r="F33" s="641">
        <v>0</v>
      </c>
      <c r="G33" s="641">
        <v>0</v>
      </c>
      <c r="H33" s="916" t="str">
        <f t="shared" si="0"/>
        <v>*</v>
      </c>
      <c r="I33" s="597" t="s">
        <v>739</v>
      </c>
      <c r="J33" s="569" t="s">
        <v>273</v>
      </c>
      <c r="L33" s="104"/>
    </row>
    <row r="34" spans="1:10" ht="12.75" customHeight="1">
      <c r="A34" s="446" t="s">
        <v>882</v>
      </c>
      <c r="B34" s="641">
        <v>48</v>
      </c>
      <c r="C34" s="641">
        <v>48</v>
      </c>
      <c r="D34" s="641">
        <v>48</v>
      </c>
      <c r="E34" s="641">
        <v>48</v>
      </c>
      <c r="F34" s="641">
        <v>48</v>
      </c>
      <c r="G34" s="641">
        <v>50</v>
      </c>
      <c r="H34" s="916">
        <f t="shared" si="0"/>
        <v>1.0416666666666667</v>
      </c>
      <c r="I34" s="597" t="s">
        <v>740</v>
      </c>
      <c r="J34" s="569" t="s">
        <v>280</v>
      </c>
    </row>
    <row r="35" spans="1:14" ht="12.75" customHeight="1">
      <c r="A35" s="446" t="s">
        <v>882</v>
      </c>
      <c r="B35" s="641">
        <v>0</v>
      </c>
      <c r="C35" s="641">
        <v>0</v>
      </c>
      <c r="D35" s="641">
        <v>0</v>
      </c>
      <c r="E35" s="641">
        <v>0</v>
      </c>
      <c r="F35" s="641">
        <v>0</v>
      </c>
      <c r="G35" s="641">
        <v>0</v>
      </c>
      <c r="H35" s="916" t="str">
        <f t="shared" si="0"/>
        <v>*</v>
      </c>
      <c r="I35" s="597" t="s">
        <v>743</v>
      </c>
      <c r="J35" s="434" t="s">
        <v>886</v>
      </c>
      <c r="L35" s="642"/>
      <c r="N35" s="104"/>
    </row>
    <row r="36" spans="1:10" ht="12.75" customHeight="1">
      <c r="A36" s="446" t="s">
        <v>882</v>
      </c>
      <c r="B36" s="641">
        <v>0</v>
      </c>
      <c r="C36" s="641">
        <v>0</v>
      </c>
      <c r="D36" s="641">
        <v>0</v>
      </c>
      <c r="E36" s="641">
        <v>0</v>
      </c>
      <c r="F36" s="641">
        <v>0</v>
      </c>
      <c r="G36" s="641">
        <v>0</v>
      </c>
      <c r="H36" s="916" t="str">
        <f t="shared" si="0"/>
        <v>*</v>
      </c>
      <c r="I36" s="597" t="s">
        <v>887</v>
      </c>
      <c r="J36" s="434" t="s">
        <v>888</v>
      </c>
    </row>
    <row r="37" spans="1:10" ht="12.75" customHeight="1">
      <c r="A37" s="566" t="s">
        <v>882</v>
      </c>
      <c r="B37" s="641">
        <v>0</v>
      </c>
      <c r="C37" s="641">
        <v>27</v>
      </c>
      <c r="D37" s="641">
        <v>27</v>
      </c>
      <c r="E37" s="641">
        <v>27</v>
      </c>
      <c r="F37" s="641">
        <v>27</v>
      </c>
      <c r="G37" s="641">
        <v>25</v>
      </c>
      <c r="H37" s="916">
        <f t="shared" si="0"/>
        <v>0.9259259259259259</v>
      </c>
      <c r="I37" s="748" t="s">
        <v>937</v>
      </c>
      <c r="J37" s="484" t="s">
        <v>938</v>
      </c>
    </row>
    <row r="38" spans="1:10" ht="12.75" customHeight="1">
      <c r="A38" s="446" t="s">
        <v>882</v>
      </c>
      <c r="B38" s="641">
        <v>0</v>
      </c>
      <c r="C38" s="641">
        <v>0</v>
      </c>
      <c r="D38" s="641">
        <v>0</v>
      </c>
      <c r="E38" s="641">
        <v>0</v>
      </c>
      <c r="F38" s="641">
        <v>0</v>
      </c>
      <c r="G38" s="641">
        <v>0</v>
      </c>
      <c r="H38" s="916" t="str">
        <f t="shared" si="0"/>
        <v>*</v>
      </c>
      <c r="I38" s="597" t="s">
        <v>701</v>
      </c>
      <c r="J38" s="569" t="s">
        <v>282</v>
      </c>
    </row>
    <row r="39" spans="1:10" ht="12.75" customHeight="1">
      <c r="A39" s="446" t="s">
        <v>882</v>
      </c>
      <c r="B39" s="641">
        <v>0</v>
      </c>
      <c r="C39" s="641">
        <v>0</v>
      </c>
      <c r="D39" s="641">
        <v>0</v>
      </c>
      <c r="E39" s="641">
        <v>0</v>
      </c>
      <c r="F39" s="641">
        <v>0</v>
      </c>
      <c r="G39" s="641">
        <v>0</v>
      </c>
      <c r="H39" s="916" t="str">
        <f t="shared" si="0"/>
        <v>*</v>
      </c>
      <c r="I39" s="597" t="s">
        <v>856</v>
      </c>
      <c r="J39" s="434" t="s">
        <v>889</v>
      </c>
    </row>
    <row r="40" spans="1:10" ht="12.75" customHeight="1">
      <c r="A40" s="446" t="s">
        <v>882</v>
      </c>
      <c r="B40" s="641">
        <v>0</v>
      </c>
      <c r="C40" s="641">
        <v>0</v>
      </c>
      <c r="D40" s="641">
        <v>0</v>
      </c>
      <c r="E40" s="641">
        <v>0</v>
      </c>
      <c r="F40" s="641">
        <v>0</v>
      </c>
      <c r="G40" s="641">
        <v>0</v>
      </c>
      <c r="H40" s="916" t="str">
        <f t="shared" si="0"/>
        <v>*</v>
      </c>
      <c r="I40" s="597" t="s">
        <v>703</v>
      </c>
      <c r="J40" s="434" t="s">
        <v>890</v>
      </c>
    </row>
    <row r="41" spans="1:10" ht="12.75" customHeight="1">
      <c r="A41" s="446" t="s">
        <v>882</v>
      </c>
      <c r="B41" s="819">
        <v>170</v>
      </c>
      <c r="C41" s="819">
        <v>170</v>
      </c>
      <c r="D41" s="819">
        <v>170</v>
      </c>
      <c r="E41" s="819">
        <v>170</v>
      </c>
      <c r="F41" s="819">
        <v>170</v>
      </c>
      <c r="G41" s="819">
        <v>0</v>
      </c>
      <c r="H41" s="916" t="str">
        <f t="shared" si="0"/>
        <v>*</v>
      </c>
      <c r="I41" s="620" t="s">
        <v>705</v>
      </c>
      <c r="J41" s="621" t="s">
        <v>877</v>
      </c>
    </row>
    <row r="42" spans="1:12" ht="12.75" customHeight="1">
      <c r="A42" s="446" t="s">
        <v>882</v>
      </c>
      <c r="B42" s="641">
        <v>0</v>
      </c>
      <c r="C42" s="641">
        <v>0</v>
      </c>
      <c r="D42" s="641">
        <v>0</v>
      </c>
      <c r="E42" s="641">
        <v>0</v>
      </c>
      <c r="F42" s="641">
        <v>0</v>
      </c>
      <c r="G42" s="641">
        <v>0</v>
      </c>
      <c r="H42" s="916" t="str">
        <f t="shared" si="0"/>
        <v>*</v>
      </c>
      <c r="I42" s="597" t="s">
        <v>891</v>
      </c>
      <c r="J42" s="434" t="s">
        <v>892</v>
      </c>
      <c r="L42" s="104"/>
    </row>
    <row r="43" spans="1:10" ht="12.75" customHeight="1">
      <c r="A43" s="446" t="s">
        <v>882</v>
      </c>
      <c r="B43" s="641">
        <v>19</v>
      </c>
      <c r="C43" s="641">
        <v>19</v>
      </c>
      <c r="D43" s="641">
        <v>19</v>
      </c>
      <c r="E43" s="641">
        <v>19</v>
      </c>
      <c r="F43" s="641">
        <v>19</v>
      </c>
      <c r="G43" s="641">
        <v>20</v>
      </c>
      <c r="H43" s="916">
        <f t="shared" si="0"/>
        <v>1.0526315789473684</v>
      </c>
      <c r="I43" s="597" t="s">
        <v>774</v>
      </c>
      <c r="J43" s="434" t="s">
        <v>775</v>
      </c>
    </row>
    <row r="44" spans="1:10" ht="12.75" customHeight="1">
      <c r="A44" s="446" t="s">
        <v>882</v>
      </c>
      <c r="B44" s="641">
        <v>0</v>
      </c>
      <c r="C44" s="641">
        <v>0</v>
      </c>
      <c r="D44" s="641">
        <v>0</v>
      </c>
      <c r="E44" s="641">
        <v>0</v>
      </c>
      <c r="F44" s="641">
        <v>0</v>
      </c>
      <c r="G44" s="641">
        <v>0</v>
      </c>
      <c r="H44" s="916" t="str">
        <f t="shared" si="0"/>
        <v>*</v>
      </c>
      <c r="I44" s="597" t="s">
        <v>707</v>
      </c>
      <c r="J44" s="434" t="s">
        <v>708</v>
      </c>
    </row>
    <row r="45" spans="1:10" ht="12.75" customHeight="1">
      <c r="A45" s="446" t="s">
        <v>882</v>
      </c>
      <c r="B45" s="641">
        <v>0</v>
      </c>
      <c r="C45" s="641">
        <v>0</v>
      </c>
      <c r="D45" s="641">
        <v>0</v>
      </c>
      <c r="E45" s="641">
        <v>0</v>
      </c>
      <c r="F45" s="641">
        <v>0</v>
      </c>
      <c r="G45" s="641">
        <v>0</v>
      </c>
      <c r="H45" s="916" t="str">
        <f t="shared" si="0"/>
        <v>*</v>
      </c>
      <c r="I45" s="597" t="s">
        <v>673</v>
      </c>
      <c r="J45" s="434" t="s">
        <v>674</v>
      </c>
    </row>
    <row r="46" spans="1:12" ht="12.75" customHeight="1">
      <c r="A46" s="446" t="s">
        <v>882</v>
      </c>
      <c r="B46" s="641">
        <v>0</v>
      </c>
      <c r="C46" s="641">
        <v>33</v>
      </c>
      <c r="D46" s="641">
        <v>13</v>
      </c>
      <c r="E46" s="641">
        <v>33</v>
      </c>
      <c r="F46" s="641">
        <v>33</v>
      </c>
      <c r="G46" s="641">
        <v>33</v>
      </c>
      <c r="H46" s="916">
        <f t="shared" si="0"/>
        <v>1</v>
      </c>
      <c r="I46" s="597" t="s">
        <v>663</v>
      </c>
      <c r="J46" s="571" t="s">
        <v>326</v>
      </c>
      <c r="L46" s="104"/>
    </row>
    <row r="47" spans="1:10" ht="12.75" customHeight="1">
      <c r="A47" s="446" t="s">
        <v>882</v>
      </c>
      <c r="B47" s="641">
        <v>30</v>
      </c>
      <c r="C47" s="641">
        <v>0</v>
      </c>
      <c r="D47" s="641">
        <v>0</v>
      </c>
      <c r="E47" s="641">
        <v>0</v>
      </c>
      <c r="F47" s="641">
        <v>0</v>
      </c>
      <c r="G47" s="641">
        <v>0</v>
      </c>
      <c r="H47" s="916" t="str">
        <f t="shared" si="0"/>
        <v>*</v>
      </c>
      <c r="I47" s="597" t="s">
        <v>778</v>
      </c>
      <c r="J47" s="569" t="s">
        <v>76</v>
      </c>
    </row>
    <row r="48" spans="1:10" ht="12.75" customHeight="1">
      <c r="A48" s="446" t="s">
        <v>882</v>
      </c>
      <c r="B48" s="641">
        <v>0</v>
      </c>
      <c r="C48" s="641">
        <v>30</v>
      </c>
      <c r="D48" s="641">
        <v>30</v>
      </c>
      <c r="E48" s="641">
        <v>30</v>
      </c>
      <c r="F48" s="641">
        <v>30</v>
      </c>
      <c r="G48" s="641">
        <v>26</v>
      </c>
      <c r="H48" s="916">
        <f t="shared" si="0"/>
        <v>0.8666666666666667</v>
      </c>
      <c r="I48" s="597" t="s">
        <v>779</v>
      </c>
      <c r="J48" s="569" t="s">
        <v>75</v>
      </c>
    </row>
    <row r="49" spans="1:12" ht="12.75" customHeight="1">
      <c r="A49" s="446" t="s">
        <v>882</v>
      </c>
      <c r="B49" s="641">
        <v>0</v>
      </c>
      <c r="C49" s="641">
        <v>0</v>
      </c>
      <c r="D49" s="641">
        <v>0</v>
      </c>
      <c r="E49" s="641">
        <v>0</v>
      </c>
      <c r="F49" s="641">
        <v>0</v>
      </c>
      <c r="G49" s="641">
        <v>0</v>
      </c>
      <c r="H49" s="916" t="str">
        <f t="shared" si="0"/>
        <v>*</v>
      </c>
      <c r="I49" s="597" t="s">
        <v>809</v>
      </c>
      <c r="J49" s="434" t="s">
        <v>878</v>
      </c>
      <c r="L49" s="104">
        <f>SUM(G25:G49)</f>
        <v>388</v>
      </c>
    </row>
    <row r="50" spans="1:12" ht="12.75" customHeight="1">
      <c r="A50" s="446" t="s">
        <v>882</v>
      </c>
      <c r="B50" s="641">
        <v>0</v>
      </c>
      <c r="C50" s="641">
        <v>0</v>
      </c>
      <c r="D50" s="641">
        <v>0</v>
      </c>
      <c r="E50" s="641">
        <v>0</v>
      </c>
      <c r="F50" s="641">
        <v>0</v>
      </c>
      <c r="G50" s="641">
        <v>0</v>
      </c>
      <c r="H50" s="916" t="str">
        <f t="shared" si="0"/>
        <v>*</v>
      </c>
      <c r="I50" s="748" t="s">
        <v>711</v>
      </c>
      <c r="J50" s="434" t="s">
        <v>880</v>
      </c>
      <c r="L50" s="104"/>
    </row>
    <row r="51" spans="1:10" ht="12.75" customHeight="1">
      <c r="A51" s="446" t="s">
        <v>893</v>
      </c>
      <c r="B51" s="641">
        <v>0</v>
      </c>
      <c r="C51" s="641">
        <v>0</v>
      </c>
      <c r="D51" s="641">
        <v>0</v>
      </c>
      <c r="E51" s="641">
        <v>0</v>
      </c>
      <c r="F51" s="641">
        <v>0</v>
      </c>
      <c r="G51" s="641">
        <v>0</v>
      </c>
      <c r="H51" s="916" t="str">
        <f t="shared" si="0"/>
        <v>*</v>
      </c>
      <c r="I51" s="748" t="s">
        <v>67</v>
      </c>
      <c r="J51" s="569" t="s">
        <v>82</v>
      </c>
    </row>
    <row r="52" spans="1:10" ht="12.75" customHeight="1">
      <c r="A52" s="506" t="s">
        <v>893</v>
      </c>
      <c r="B52" s="641">
        <v>0</v>
      </c>
      <c r="C52" s="641">
        <v>0</v>
      </c>
      <c r="D52" s="641">
        <v>0</v>
      </c>
      <c r="E52" s="641">
        <v>0</v>
      </c>
      <c r="F52" s="641">
        <v>0</v>
      </c>
      <c r="G52" s="641">
        <v>0</v>
      </c>
      <c r="H52" s="916" t="str">
        <f t="shared" si="0"/>
        <v>*</v>
      </c>
      <c r="I52" s="597" t="s">
        <v>737</v>
      </c>
      <c r="J52" s="434" t="s">
        <v>873</v>
      </c>
    </row>
    <row r="53" spans="1:10" ht="12.75" customHeight="1">
      <c r="A53" s="506" t="s">
        <v>893</v>
      </c>
      <c r="B53" s="641">
        <v>0</v>
      </c>
      <c r="C53" s="641">
        <v>0</v>
      </c>
      <c r="D53" s="641">
        <v>0</v>
      </c>
      <c r="E53" s="641">
        <v>0</v>
      </c>
      <c r="F53" s="641">
        <v>0</v>
      </c>
      <c r="G53" s="641">
        <v>0</v>
      </c>
      <c r="H53" s="916" t="str">
        <f t="shared" si="0"/>
        <v>*</v>
      </c>
      <c r="I53" s="597" t="s">
        <v>695</v>
      </c>
      <c r="J53" s="434" t="s">
        <v>874</v>
      </c>
    </row>
    <row r="54" spans="1:10" ht="12.75" customHeight="1">
      <c r="A54" s="506" t="s">
        <v>893</v>
      </c>
      <c r="B54" s="641">
        <v>0</v>
      </c>
      <c r="C54" s="641">
        <v>0</v>
      </c>
      <c r="D54" s="641">
        <v>0</v>
      </c>
      <c r="E54" s="641">
        <v>0</v>
      </c>
      <c r="F54" s="641">
        <v>0</v>
      </c>
      <c r="G54" s="641">
        <v>0</v>
      </c>
      <c r="H54" s="916" t="str">
        <f t="shared" si="0"/>
        <v>*</v>
      </c>
      <c r="I54" s="597" t="s">
        <v>884</v>
      </c>
      <c r="J54" s="434" t="s">
        <v>885</v>
      </c>
    </row>
    <row r="55" spans="1:10" ht="12.75" customHeight="1">
      <c r="A55" s="506" t="s">
        <v>893</v>
      </c>
      <c r="B55" s="641">
        <v>0</v>
      </c>
      <c r="C55" s="641">
        <v>0</v>
      </c>
      <c r="D55" s="641">
        <v>0</v>
      </c>
      <c r="E55" s="641">
        <v>0</v>
      </c>
      <c r="F55" s="641">
        <v>0</v>
      </c>
      <c r="G55" s="641">
        <v>0</v>
      </c>
      <c r="H55" s="916" t="str">
        <f t="shared" si="0"/>
        <v>*</v>
      </c>
      <c r="I55" s="597" t="s">
        <v>740</v>
      </c>
      <c r="J55" s="569" t="s">
        <v>280</v>
      </c>
    </row>
    <row r="56" spans="1:12" ht="12.75" customHeight="1">
      <c r="A56" s="506" t="s">
        <v>635</v>
      </c>
      <c r="B56" s="819">
        <v>1155</v>
      </c>
      <c r="C56" s="819">
        <v>1155</v>
      </c>
      <c r="D56" s="819">
        <v>1155</v>
      </c>
      <c r="E56" s="819">
        <v>1267</v>
      </c>
      <c r="F56" s="819">
        <v>1267</v>
      </c>
      <c r="G56" s="819">
        <v>1174</v>
      </c>
      <c r="H56" s="916">
        <f t="shared" si="0"/>
        <v>0.9265982636148382</v>
      </c>
      <c r="I56" s="620" t="s">
        <v>884</v>
      </c>
      <c r="J56" s="621" t="s">
        <v>885</v>
      </c>
      <c r="L56" s="104">
        <f>G56</f>
        <v>1174</v>
      </c>
    </row>
    <row r="57" spans="1:10" ht="12.75" customHeight="1">
      <c r="A57" s="506" t="s">
        <v>894</v>
      </c>
      <c r="B57" s="641">
        <v>0</v>
      </c>
      <c r="C57" s="641">
        <v>0</v>
      </c>
      <c r="D57" s="641">
        <v>0</v>
      </c>
      <c r="E57" s="641">
        <v>0</v>
      </c>
      <c r="F57" s="641">
        <v>0</v>
      </c>
      <c r="G57" s="641">
        <v>0</v>
      </c>
      <c r="H57" s="916" t="str">
        <f t="shared" si="0"/>
        <v>*</v>
      </c>
      <c r="I57" s="597" t="s">
        <v>705</v>
      </c>
      <c r="J57" s="434" t="s">
        <v>877</v>
      </c>
    </row>
    <row r="58" spans="1:10" ht="12.75" customHeight="1">
      <c r="A58" s="506" t="s">
        <v>895</v>
      </c>
      <c r="B58" s="641">
        <v>7</v>
      </c>
      <c r="C58" s="641">
        <v>7</v>
      </c>
      <c r="D58" s="641">
        <v>7</v>
      </c>
      <c r="E58" s="641">
        <v>7</v>
      </c>
      <c r="F58" s="641">
        <v>7</v>
      </c>
      <c r="G58" s="641">
        <v>0</v>
      </c>
      <c r="H58" s="916" t="str">
        <f t="shared" si="0"/>
        <v>*</v>
      </c>
      <c r="I58" s="597" t="s">
        <v>670</v>
      </c>
      <c r="J58" s="434" t="s">
        <v>883</v>
      </c>
    </row>
    <row r="59" spans="1:10" ht="12.75" customHeight="1">
      <c r="A59" s="506" t="s">
        <v>895</v>
      </c>
      <c r="B59" s="641">
        <v>63</v>
      </c>
      <c r="C59" s="641">
        <v>63</v>
      </c>
      <c r="D59" s="641">
        <v>63</v>
      </c>
      <c r="E59" s="641">
        <v>60</v>
      </c>
      <c r="F59" s="641">
        <v>60</v>
      </c>
      <c r="G59" s="641">
        <v>51</v>
      </c>
      <c r="H59" s="916">
        <f t="shared" si="0"/>
        <v>0.85</v>
      </c>
      <c r="I59" s="748" t="s">
        <v>1058</v>
      </c>
      <c r="J59" s="569" t="s">
        <v>1160</v>
      </c>
    </row>
    <row r="60" spans="1:12" ht="12.75" customHeight="1">
      <c r="A60" s="506" t="s">
        <v>895</v>
      </c>
      <c r="B60" s="641">
        <v>41</v>
      </c>
      <c r="C60" s="641">
        <v>41</v>
      </c>
      <c r="D60" s="641">
        <v>41</v>
      </c>
      <c r="E60" s="641">
        <v>41</v>
      </c>
      <c r="F60" s="641">
        <v>41</v>
      </c>
      <c r="G60" s="641">
        <v>32</v>
      </c>
      <c r="H60" s="916">
        <f t="shared" si="0"/>
        <v>0.7804878048780488</v>
      </c>
      <c r="I60" s="748" t="s">
        <v>66</v>
      </c>
      <c r="J60" s="569" t="s">
        <v>81</v>
      </c>
      <c r="L60" s="104"/>
    </row>
    <row r="61" spans="1:10" ht="12.75" customHeight="1">
      <c r="A61" s="506" t="s">
        <v>895</v>
      </c>
      <c r="B61" s="641">
        <v>10</v>
      </c>
      <c r="C61" s="641">
        <v>10</v>
      </c>
      <c r="D61" s="641">
        <v>10</v>
      </c>
      <c r="E61" s="641">
        <v>15</v>
      </c>
      <c r="F61" s="641">
        <v>15</v>
      </c>
      <c r="G61" s="641">
        <v>12</v>
      </c>
      <c r="H61" s="916">
        <f t="shared" si="0"/>
        <v>0.8</v>
      </c>
      <c r="I61" s="748" t="s">
        <v>67</v>
      </c>
      <c r="J61" s="569" t="s">
        <v>82</v>
      </c>
    </row>
    <row r="62" spans="1:10" ht="12.75" customHeight="1">
      <c r="A62" s="506" t="s">
        <v>895</v>
      </c>
      <c r="B62" s="641">
        <v>47</v>
      </c>
      <c r="C62" s="641">
        <v>47</v>
      </c>
      <c r="D62" s="641">
        <v>47</v>
      </c>
      <c r="E62" s="641">
        <v>47</v>
      </c>
      <c r="F62" s="641">
        <v>47</v>
      </c>
      <c r="G62" s="641">
        <v>51</v>
      </c>
      <c r="H62" s="916">
        <f t="shared" si="0"/>
        <v>1.0851063829787233</v>
      </c>
      <c r="I62" s="597" t="s">
        <v>737</v>
      </c>
      <c r="J62" s="434" t="s">
        <v>873</v>
      </c>
    </row>
    <row r="63" spans="1:12" ht="12.75" customHeight="1">
      <c r="A63" s="506" t="s">
        <v>895</v>
      </c>
      <c r="B63" s="641">
        <v>289</v>
      </c>
      <c r="C63" s="641">
        <v>289</v>
      </c>
      <c r="D63" s="641">
        <v>289</v>
      </c>
      <c r="E63" s="641">
        <v>241</v>
      </c>
      <c r="F63" s="641">
        <v>241</v>
      </c>
      <c r="G63" s="641">
        <v>241</v>
      </c>
      <c r="H63" s="916">
        <f t="shared" si="0"/>
        <v>1</v>
      </c>
      <c r="I63" s="597" t="s">
        <v>884</v>
      </c>
      <c r="J63" s="434" t="s">
        <v>885</v>
      </c>
      <c r="L63" s="104"/>
    </row>
    <row r="64" spans="1:12" ht="12.75" customHeight="1">
      <c r="A64" s="506" t="s">
        <v>895</v>
      </c>
      <c r="B64" s="641">
        <v>1015</v>
      </c>
      <c r="C64" s="641">
        <v>1015</v>
      </c>
      <c r="D64" s="641">
        <v>1015</v>
      </c>
      <c r="E64" s="641">
        <v>1015</v>
      </c>
      <c r="F64" s="641">
        <v>1015</v>
      </c>
      <c r="G64" s="641">
        <v>955</v>
      </c>
      <c r="H64" s="916">
        <f t="shared" si="0"/>
        <v>0.9408866995073891</v>
      </c>
      <c r="I64" s="597" t="s">
        <v>695</v>
      </c>
      <c r="J64" s="434" t="s">
        <v>874</v>
      </c>
      <c r="L64" s="104"/>
    </row>
    <row r="65" spans="1:10" ht="12.75" customHeight="1">
      <c r="A65" s="506" t="s">
        <v>895</v>
      </c>
      <c r="B65" s="641">
        <v>0</v>
      </c>
      <c r="C65" s="641">
        <v>0</v>
      </c>
      <c r="D65" s="641">
        <v>0</v>
      </c>
      <c r="E65" s="641">
        <v>0</v>
      </c>
      <c r="F65" s="641">
        <v>0</v>
      </c>
      <c r="G65" s="641">
        <v>0</v>
      </c>
      <c r="H65" s="916" t="str">
        <f t="shared" si="0"/>
        <v>*</v>
      </c>
      <c r="I65" s="597" t="s">
        <v>739</v>
      </c>
      <c r="J65" s="569" t="s">
        <v>273</v>
      </c>
    </row>
    <row r="66" spans="1:10" ht="12.75" customHeight="1">
      <c r="A66" s="506" t="s">
        <v>895</v>
      </c>
      <c r="B66" s="641">
        <v>12</v>
      </c>
      <c r="C66" s="641">
        <v>12</v>
      </c>
      <c r="D66" s="641">
        <v>12</v>
      </c>
      <c r="E66" s="641">
        <v>12</v>
      </c>
      <c r="F66" s="641">
        <v>12</v>
      </c>
      <c r="G66" s="641">
        <v>12</v>
      </c>
      <c r="H66" s="916">
        <f t="shared" si="0"/>
        <v>1</v>
      </c>
      <c r="I66" s="597" t="s">
        <v>740</v>
      </c>
      <c r="J66" s="569" t="s">
        <v>280</v>
      </c>
    </row>
    <row r="67" spans="1:10" ht="12.75" customHeight="1">
      <c r="A67" s="506" t="s">
        <v>895</v>
      </c>
      <c r="B67" s="641">
        <v>0</v>
      </c>
      <c r="C67" s="641">
        <v>0</v>
      </c>
      <c r="D67" s="641">
        <v>0</v>
      </c>
      <c r="E67" s="641">
        <v>0</v>
      </c>
      <c r="F67" s="641">
        <v>0</v>
      </c>
      <c r="G67" s="641">
        <v>0</v>
      </c>
      <c r="H67" s="916" t="str">
        <f t="shared" si="0"/>
        <v>*</v>
      </c>
      <c r="I67" s="597" t="s">
        <v>743</v>
      </c>
      <c r="J67" s="434" t="s">
        <v>886</v>
      </c>
    </row>
    <row r="68" spans="1:14" ht="12.75" customHeight="1">
      <c r="A68" s="506" t="s">
        <v>895</v>
      </c>
      <c r="B68" s="641">
        <v>0</v>
      </c>
      <c r="C68" s="641">
        <v>0</v>
      </c>
      <c r="D68" s="641">
        <v>0</v>
      </c>
      <c r="E68" s="641">
        <v>0</v>
      </c>
      <c r="F68" s="641">
        <v>0</v>
      </c>
      <c r="G68" s="641">
        <v>0</v>
      </c>
      <c r="H68" s="916" t="str">
        <f t="shared" si="0"/>
        <v>*</v>
      </c>
      <c r="I68" s="597" t="s">
        <v>887</v>
      </c>
      <c r="J68" s="434" t="s">
        <v>888</v>
      </c>
      <c r="N68" s="104"/>
    </row>
    <row r="69" spans="1:12" ht="12.75" customHeight="1">
      <c r="A69" s="506" t="s">
        <v>895</v>
      </c>
      <c r="B69" s="641">
        <v>45</v>
      </c>
      <c r="C69" s="641">
        <v>45</v>
      </c>
      <c r="D69" s="641">
        <v>45</v>
      </c>
      <c r="E69" s="641">
        <v>45</v>
      </c>
      <c r="F69" s="641">
        <v>45</v>
      </c>
      <c r="G69" s="641">
        <v>43</v>
      </c>
      <c r="H69" s="916">
        <f t="shared" si="0"/>
        <v>0.9555555555555556</v>
      </c>
      <c r="I69" s="597" t="s">
        <v>868</v>
      </c>
      <c r="J69" s="434" t="s">
        <v>875</v>
      </c>
      <c r="L69" s="104"/>
    </row>
    <row r="70" spans="1:12" ht="12.75" customHeight="1">
      <c r="A70" s="506" t="s">
        <v>895</v>
      </c>
      <c r="B70" s="641">
        <v>0</v>
      </c>
      <c r="C70" s="641">
        <v>0</v>
      </c>
      <c r="D70" s="641">
        <v>0</v>
      </c>
      <c r="E70" s="641">
        <v>0</v>
      </c>
      <c r="F70" s="641">
        <v>0</v>
      </c>
      <c r="G70" s="641">
        <v>0</v>
      </c>
      <c r="H70" s="916" t="str">
        <f t="shared" si="0"/>
        <v>*</v>
      </c>
      <c r="I70" s="597" t="s">
        <v>803</v>
      </c>
      <c r="J70" s="434" t="s">
        <v>876</v>
      </c>
      <c r="L70" s="104"/>
    </row>
    <row r="71" spans="1:10" ht="12.75" customHeight="1">
      <c r="A71" s="506" t="s">
        <v>895</v>
      </c>
      <c r="B71" s="641">
        <v>117</v>
      </c>
      <c r="C71" s="641">
        <v>117</v>
      </c>
      <c r="D71" s="641">
        <v>117</v>
      </c>
      <c r="E71" s="641">
        <v>117</v>
      </c>
      <c r="F71" s="641">
        <v>117</v>
      </c>
      <c r="G71" s="641">
        <v>122</v>
      </c>
      <c r="H71" s="916">
        <f t="shared" si="0"/>
        <v>1.0427350427350428</v>
      </c>
      <c r="I71" s="597" t="s">
        <v>701</v>
      </c>
      <c r="J71" s="569" t="s">
        <v>282</v>
      </c>
    </row>
    <row r="72" spans="1:10" ht="12.75" customHeight="1">
      <c r="A72" s="506" t="s">
        <v>895</v>
      </c>
      <c r="B72" s="641">
        <v>0</v>
      </c>
      <c r="C72" s="641">
        <v>0</v>
      </c>
      <c r="D72" s="641">
        <v>0</v>
      </c>
      <c r="E72" s="641">
        <v>0</v>
      </c>
      <c r="F72" s="641">
        <v>0</v>
      </c>
      <c r="G72" s="641">
        <v>0</v>
      </c>
      <c r="H72" s="916" t="str">
        <f t="shared" si="0"/>
        <v>*</v>
      </c>
      <c r="I72" s="597" t="s">
        <v>703</v>
      </c>
      <c r="J72" s="434" t="s">
        <v>890</v>
      </c>
    </row>
    <row r="73" spans="1:10" ht="12.75" customHeight="1">
      <c r="A73" s="506" t="s">
        <v>895</v>
      </c>
      <c r="B73" s="641">
        <v>946</v>
      </c>
      <c r="C73" s="641">
        <v>946</v>
      </c>
      <c r="D73" s="641">
        <v>946</v>
      </c>
      <c r="E73" s="641">
        <v>946</v>
      </c>
      <c r="F73" s="641">
        <v>946</v>
      </c>
      <c r="G73" s="641">
        <v>888</v>
      </c>
      <c r="H73" s="916">
        <f aca="true" t="shared" si="1" ref="H73:H113">IF(OR(G73=0,F73=0),"*",G73/F73)</f>
        <v>0.9386892177589852</v>
      </c>
      <c r="I73" s="597" t="s">
        <v>705</v>
      </c>
      <c r="J73" s="434" t="s">
        <v>877</v>
      </c>
    </row>
    <row r="74" spans="1:14" ht="12.75" customHeight="1">
      <c r="A74" s="506" t="s">
        <v>895</v>
      </c>
      <c r="B74" s="641">
        <v>0</v>
      </c>
      <c r="C74" s="641">
        <v>0</v>
      </c>
      <c r="D74" s="641">
        <v>0</v>
      </c>
      <c r="E74" s="641">
        <v>0</v>
      </c>
      <c r="F74" s="641">
        <v>0</v>
      </c>
      <c r="G74" s="641">
        <v>0</v>
      </c>
      <c r="H74" s="916" t="str">
        <f t="shared" si="1"/>
        <v>*</v>
      </c>
      <c r="I74" s="597" t="s">
        <v>891</v>
      </c>
      <c r="J74" s="434" t="s">
        <v>892</v>
      </c>
      <c r="N74" s="104"/>
    </row>
    <row r="75" spans="1:10" ht="12.75" customHeight="1">
      <c r="A75" s="506" t="s">
        <v>895</v>
      </c>
      <c r="B75" s="641">
        <v>0</v>
      </c>
      <c r="C75" s="641">
        <v>0</v>
      </c>
      <c r="D75" s="641">
        <v>20</v>
      </c>
      <c r="E75" s="641">
        <v>28</v>
      </c>
      <c r="F75" s="641">
        <v>28</v>
      </c>
      <c r="G75" s="641">
        <v>34</v>
      </c>
      <c r="H75" s="916">
        <f t="shared" si="1"/>
        <v>1.2142857142857142</v>
      </c>
      <c r="I75" s="597" t="s">
        <v>774</v>
      </c>
      <c r="J75" s="434" t="s">
        <v>775</v>
      </c>
    </row>
    <row r="76" spans="1:10" ht="12.75" customHeight="1">
      <c r="A76" s="506" t="s">
        <v>895</v>
      </c>
      <c r="B76" s="641">
        <v>0</v>
      </c>
      <c r="C76" s="641">
        <v>0</v>
      </c>
      <c r="D76" s="641">
        <v>0</v>
      </c>
      <c r="E76" s="641">
        <v>0</v>
      </c>
      <c r="F76" s="641">
        <v>0</v>
      </c>
      <c r="G76" s="641">
        <v>0</v>
      </c>
      <c r="H76" s="916" t="str">
        <f t="shared" si="1"/>
        <v>*</v>
      </c>
      <c r="I76" s="597" t="s">
        <v>673</v>
      </c>
      <c r="J76" s="434" t="s">
        <v>674</v>
      </c>
    </row>
    <row r="77" spans="1:10" ht="12.75" customHeight="1">
      <c r="A77" s="506" t="s">
        <v>895</v>
      </c>
      <c r="B77" s="641">
        <v>0</v>
      </c>
      <c r="C77" s="641">
        <v>0</v>
      </c>
      <c r="D77" s="641">
        <v>0</v>
      </c>
      <c r="E77" s="641">
        <v>0</v>
      </c>
      <c r="F77" s="641">
        <v>0</v>
      </c>
      <c r="G77" s="641">
        <v>0</v>
      </c>
      <c r="H77" s="916" t="str">
        <f t="shared" si="1"/>
        <v>*</v>
      </c>
      <c r="I77" s="597" t="s">
        <v>663</v>
      </c>
      <c r="J77" s="571" t="s">
        <v>326</v>
      </c>
    </row>
    <row r="78" spans="1:10" ht="12.75" customHeight="1">
      <c r="A78" s="506" t="s">
        <v>895</v>
      </c>
      <c r="B78" s="641">
        <v>8</v>
      </c>
      <c r="C78" s="641">
        <v>0</v>
      </c>
      <c r="D78" s="641">
        <v>0</v>
      </c>
      <c r="E78" s="641">
        <v>0</v>
      </c>
      <c r="F78" s="641">
        <v>0</v>
      </c>
      <c r="G78" s="641">
        <v>0</v>
      </c>
      <c r="H78" s="916" t="str">
        <f t="shared" si="1"/>
        <v>*</v>
      </c>
      <c r="I78" s="597" t="s">
        <v>778</v>
      </c>
      <c r="J78" s="569" t="s">
        <v>76</v>
      </c>
    </row>
    <row r="79" spans="1:10" ht="12.75" customHeight="1">
      <c r="A79" s="506" t="s">
        <v>895</v>
      </c>
      <c r="B79" s="641">
        <v>0</v>
      </c>
      <c r="C79" s="641">
        <v>8</v>
      </c>
      <c r="D79" s="641">
        <v>8</v>
      </c>
      <c r="E79" s="641">
        <v>8</v>
      </c>
      <c r="F79" s="641">
        <v>8</v>
      </c>
      <c r="G79" s="641">
        <v>0</v>
      </c>
      <c r="H79" s="916" t="str">
        <f t="shared" si="1"/>
        <v>*</v>
      </c>
      <c r="I79" s="597" t="s">
        <v>779</v>
      </c>
      <c r="J79" s="569" t="s">
        <v>75</v>
      </c>
    </row>
    <row r="80" spans="1:10" ht="12.75" customHeight="1">
      <c r="A80" s="506" t="s">
        <v>895</v>
      </c>
      <c r="B80" s="641">
        <v>1025</v>
      </c>
      <c r="C80" s="641">
        <v>1025</v>
      </c>
      <c r="D80" s="641">
        <v>1025</v>
      </c>
      <c r="E80" s="641">
        <v>1025</v>
      </c>
      <c r="F80" s="641">
        <v>455</v>
      </c>
      <c r="G80" s="641">
        <f>328+109+3</f>
        <v>440</v>
      </c>
      <c r="H80" s="916">
        <f t="shared" si="1"/>
        <v>0.967032967032967</v>
      </c>
      <c r="I80" s="597" t="s">
        <v>781</v>
      </c>
      <c r="J80" s="569" t="s">
        <v>322</v>
      </c>
    </row>
    <row r="81" spans="1:10" ht="12.75" customHeight="1">
      <c r="A81" s="506" t="s">
        <v>895</v>
      </c>
      <c r="B81" s="641">
        <v>0</v>
      </c>
      <c r="C81" s="641">
        <v>0</v>
      </c>
      <c r="D81" s="641">
        <v>0</v>
      </c>
      <c r="E81" s="641">
        <v>0</v>
      </c>
      <c r="F81" s="641">
        <v>0</v>
      </c>
      <c r="G81" s="641">
        <v>0</v>
      </c>
      <c r="H81" s="916" t="str">
        <f t="shared" si="1"/>
        <v>*</v>
      </c>
      <c r="I81" s="597" t="s">
        <v>809</v>
      </c>
      <c r="J81" s="434" t="s">
        <v>878</v>
      </c>
    </row>
    <row r="82" spans="1:10" ht="12.75" customHeight="1">
      <c r="A82" s="506" t="s">
        <v>895</v>
      </c>
      <c r="B82" s="641">
        <v>0</v>
      </c>
      <c r="C82" s="641">
        <v>0</v>
      </c>
      <c r="D82" s="641">
        <v>0</v>
      </c>
      <c r="E82" s="641">
        <v>0</v>
      </c>
      <c r="F82" s="641">
        <v>0</v>
      </c>
      <c r="G82" s="641">
        <v>0</v>
      </c>
      <c r="H82" s="916" t="str">
        <f t="shared" si="1"/>
        <v>*</v>
      </c>
      <c r="I82" s="597" t="s">
        <v>709</v>
      </c>
      <c r="J82" s="434" t="s">
        <v>879</v>
      </c>
    </row>
    <row r="83" spans="1:12" ht="12.75" customHeight="1">
      <c r="A83" s="506" t="s">
        <v>895</v>
      </c>
      <c r="B83" s="641">
        <v>119</v>
      </c>
      <c r="C83" s="641">
        <v>119</v>
      </c>
      <c r="D83" s="641">
        <v>119</v>
      </c>
      <c r="E83" s="641">
        <v>119</v>
      </c>
      <c r="F83" s="641">
        <v>119</v>
      </c>
      <c r="G83" s="641">
        <v>104</v>
      </c>
      <c r="H83" s="916">
        <f t="shared" si="1"/>
        <v>0.8739495798319328</v>
      </c>
      <c r="I83" s="597" t="s">
        <v>711</v>
      </c>
      <c r="J83" s="434" t="s">
        <v>880</v>
      </c>
      <c r="L83" s="104">
        <f>SUM(G58:G83)</f>
        <v>2985</v>
      </c>
    </row>
    <row r="84" spans="1:10" ht="12.75" customHeight="1">
      <c r="A84" s="506" t="s">
        <v>896</v>
      </c>
      <c r="B84" s="641">
        <v>2</v>
      </c>
      <c r="C84" s="641">
        <v>2</v>
      </c>
      <c r="D84" s="641">
        <v>2</v>
      </c>
      <c r="E84" s="641">
        <v>2</v>
      </c>
      <c r="F84" s="641">
        <v>2</v>
      </c>
      <c r="G84" s="641">
        <v>0</v>
      </c>
      <c r="H84" s="916" t="str">
        <f t="shared" si="1"/>
        <v>*</v>
      </c>
      <c r="I84" s="597" t="s">
        <v>670</v>
      </c>
      <c r="J84" s="434" t="s">
        <v>883</v>
      </c>
    </row>
    <row r="85" spans="1:12" ht="12.75" customHeight="1">
      <c r="A85" s="506" t="s">
        <v>896</v>
      </c>
      <c r="B85" s="641">
        <v>23</v>
      </c>
      <c r="C85" s="641">
        <v>23</v>
      </c>
      <c r="D85" s="641">
        <v>23</v>
      </c>
      <c r="E85" s="641">
        <v>23</v>
      </c>
      <c r="F85" s="641">
        <v>23</v>
      </c>
      <c r="G85" s="641">
        <v>19</v>
      </c>
      <c r="H85" s="916">
        <f t="shared" si="1"/>
        <v>0.8260869565217391</v>
      </c>
      <c r="I85" s="748" t="s">
        <v>1058</v>
      </c>
      <c r="J85" s="569" t="s">
        <v>1160</v>
      </c>
      <c r="L85" s="104"/>
    </row>
    <row r="86" spans="1:10" ht="12.75" customHeight="1">
      <c r="A86" s="506" t="s">
        <v>896</v>
      </c>
      <c r="B86" s="641">
        <v>15</v>
      </c>
      <c r="C86" s="641">
        <v>15</v>
      </c>
      <c r="D86" s="641">
        <v>15</v>
      </c>
      <c r="E86" s="641">
        <v>15</v>
      </c>
      <c r="F86" s="641">
        <v>15</v>
      </c>
      <c r="G86" s="641">
        <v>12</v>
      </c>
      <c r="H86" s="916">
        <f t="shared" si="1"/>
        <v>0.8</v>
      </c>
      <c r="I86" s="748" t="s">
        <v>66</v>
      </c>
      <c r="J86" s="569" t="s">
        <v>81</v>
      </c>
    </row>
    <row r="87" spans="1:10" ht="12.75" customHeight="1">
      <c r="A87" s="506" t="s">
        <v>896</v>
      </c>
      <c r="B87" s="641">
        <v>7</v>
      </c>
      <c r="C87" s="641">
        <v>7</v>
      </c>
      <c r="D87" s="641">
        <v>7</v>
      </c>
      <c r="E87" s="641">
        <v>7</v>
      </c>
      <c r="F87" s="641">
        <v>7</v>
      </c>
      <c r="G87" s="641">
        <v>4</v>
      </c>
      <c r="H87" s="916">
        <f t="shared" si="1"/>
        <v>0.5714285714285714</v>
      </c>
      <c r="I87" s="748" t="s">
        <v>67</v>
      </c>
      <c r="J87" s="569" t="s">
        <v>82</v>
      </c>
    </row>
    <row r="88" spans="1:10" ht="12.75" customHeight="1">
      <c r="A88" s="506" t="s">
        <v>896</v>
      </c>
      <c r="B88" s="641">
        <v>17</v>
      </c>
      <c r="C88" s="641">
        <v>17</v>
      </c>
      <c r="D88" s="641">
        <v>17</v>
      </c>
      <c r="E88" s="641">
        <v>17</v>
      </c>
      <c r="F88" s="641">
        <v>17</v>
      </c>
      <c r="G88" s="641">
        <v>18</v>
      </c>
      <c r="H88" s="916">
        <f t="shared" si="1"/>
        <v>1.0588235294117647</v>
      </c>
      <c r="I88" s="597" t="s">
        <v>737</v>
      </c>
      <c r="J88" s="434" t="s">
        <v>873</v>
      </c>
    </row>
    <row r="89" spans="1:10" ht="12.75" customHeight="1">
      <c r="A89" s="506" t="s">
        <v>896</v>
      </c>
      <c r="B89" s="641">
        <v>104</v>
      </c>
      <c r="C89" s="641">
        <v>104</v>
      </c>
      <c r="D89" s="641">
        <v>104</v>
      </c>
      <c r="E89" s="641">
        <v>109</v>
      </c>
      <c r="F89" s="641">
        <v>109</v>
      </c>
      <c r="G89" s="641">
        <v>99</v>
      </c>
      <c r="H89" s="916">
        <f t="shared" si="1"/>
        <v>0.908256880733945</v>
      </c>
      <c r="I89" s="597" t="s">
        <v>884</v>
      </c>
      <c r="J89" s="434" t="s">
        <v>885</v>
      </c>
    </row>
    <row r="90" spans="1:14" ht="12.75" customHeight="1">
      <c r="A90" s="506" t="s">
        <v>896</v>
      </c>
      <c r="B90" s="641">
        <v>366</v>
      </c>
      <c r="C90" s="641">
        <v>366</v>
      </c>
      <c r="D90" s="641">
        <v>366</v>
      </c>
      <c r="E90" s="641">
        <v>366</v>
      </c>
      <c r="F90" s="641">
        <v>366</v>
      </c>
      <c r="G90" s="641">
        <v>343</v>
      </c>
      <c r="H90" s="916">
        <f t="shared" si="1"/>
        <v>0.9371584699453552</v>
      </c>
      <c r="I90" s="597" t="s">
        <v>695</v>
      </c>
      <c r="J90" s="434" t="s">
        <v>874</v>
      </c>
      <c r="L90" s="104"/>
      <c r="N90" s="104"/>
    </row>
    <row r="91" spans="1:10" ht="12.75" customHeight="1">
      <c r="A91" s="506" t="s">
        <v>896</v>
      </c>
      <c r="B91" s="641">
        <v>0</v>
      </c>
      <c r="C91" s="641">
        <v>0</v>
      </c>
      <c r="D91" s="641">
        <v>0</v>
      </c>
      <c r="E91" s="641">
        <v>0</v>
      </c>
      <c r="F91" s="641">
        <v>0</v>
      </c>
      <c r="G91" s="641">
        <v>0</v>
      </c>
      <c r="H91" s="916" t="str">
        <f t="shared" si="1"/>
        <v>*</v>
      </c>
      <c r="I91" s="597" t="s">
        <v>739</v>
      </c>
      <c r="J91" s="569" t="s">
        <v>273</v>
      </c>
    </row>
    <row r="92" spans="1:12" ht="12.75" customHeight="1">
      <c r="A92" s="506" t="s">
        <v>896</v>
      </c>
      <c r="B92" s="641">
        <v>4</v>
      </c>
      <c r="C92" s="641">
        <v>4</v>
      </c>
      <c r="D92" s="641">
        <v>4</v>
      </c>
      <c r="E92" s="641">
        <v>4</v>
      </c>
      <c r="F92" s="641">
        <v>4</v>
      </c>
      <c r="G92" s="641">
        <v>4</v>
      </c>
      <c r="H92" s="916">
        <f t="shared" si="1"/>
        <v>1</v>
      </c>
      <c r="I92" s="597" t="s">
        <v>740</v>
      </c>
      <c r="J92" s="569" t="s">
        <v>280</v>
      </c>
      <c r="L92" s="104"/>
    </row>
    <row r="93" spans="1:10" ht="12.75" customHeight="1">
      <c r="A93" s="506" t="s">
        <v>896</v>
      </c>
      <c r="B93" s="641">
        <v>0</v>
      </c>
      <c r="C93" s="641">
        <v>0</v>
      </c>
      <c r="D93" s="641">
        <v>0</v>
      </c>
      <c r="E93" s="641">
        <v>0</v>
      </c>
      <c r="F93" s="641">
        <v>0</v>
      </c>
      <c r="G93" s="641">
        <v>0</v>
      </c>
      <c r="H93" s="916" t="str">
        <f t="shared" si="1"/>
        <v>*</v>
      </c>
      <c r="I93" s="597" t="s">
        <v>743</v>
      </c>
      <c r="J93" s="434" t="s">
        <v>886</v>
      </c>
    </row>
    <row r="94" spans="1:12" ht="12.75" customHeight="1">
      <c r="A94" s="506" t="s">
        <v>896</v>
      </c>
      <c r="B94" s="641">
        <v>0</v>
      </c>
      <c r="C94" s="641">
        <v>0</v>
      </c>
      <c r="D94" s="641">
        <v>0</v>
      </c>
      <c r="E94" s="641">
        <v>0</v>
      </c>
      <c r="F94" s="641">
        <v>0</v>
      </c>
      <c r="G94" s="641">
        <v>0</v>
      </c>
      <c r="H94" s="916" t="str">
        <f t="shared" si="1"/>
        <v>*</v>
      </c>
      <c r="I94" s="597" t="s">
        <v>887</v>
      </c>
      <c r="J94" s="434" t="s">
        <v>888</v>
      </c>
      <c r="L94" s="104"/>
    </row>
    <row r="95" spans="1:10" ht="12.75" customHeight="1">
      <c r="A95" s="506" t="s">
        <v>896</v>
      </c>
      <c r="B95" s="641">
        <v>16</v>
      </c>
      <c r="C95" s="641">
        <v>16</v>
      </c>
      <c r="D95" s="641">
        <v>16</v>
      </c>
      <c r="E95" s="641">
        <v>16</v>
      </c>
      <c r="F95" s="641">
        <v>16</v>
      </c>
      <c r="G95" s="641">
        <v>14</v>
      </c>
      <c r="H95" s="916">
        <f t="shared" si="1"/>
        <v>0.875</v>
      </c>
      <c r="I95" s="597" t="s">
        <v>868</v>
      </c>
      <c r="J95" s="434" t="s">
        <v>875</v>
      </c>
    </row>
    <row r="96" spans="1:10" ht="12.75" customHeight="1">
      <c r="A96" s="506" t="s">
        <v>896</v>
      </c>
      <c r="B96" s="641">
        <v>0</v>
      </c>
      <c r="C96" s="641">
        <v>0</v>
      </c>
      <c r="D96" s="641">
        <v>0</v>
      </c>
      <c r="E96" s="641">
        <v>0</v>
      </c>
      <c r="F96" s="641">
        <v>0</v>
      </c>
      <c r="G96" s="641">
        <v>0</v>
      </c>
      <c r="H96" s="916" t="str">
        <f t="shared" si="1"/>
        <v>*</v>
      </c>
      <c r="I96" s="597" t="s">
        <v>803</v>
      </c>
      <c r="J96" s="434" t="s">
        <v>876</v>
      </c>
    </row>
    <row r="97" spans="1:10" ht="12.75" customHeight="1">
      <c r="A97" s="506" t="s">
        <v>896</v>
      </c>
      <c r="B97" s="641">
        <v>42</v>
      </c>
      <c r="C97" s="641">
        <v>42</v>
      </c>
      <c r="D97" s="641">
        <v>42</v>
      </c>
      <c r="E97" s="641">
        <v>42</v>
      </c>
      <c r="F97" s="641">
        <v>42</v>
      </c>
      <c r="G97" s="641">
        <v>44</v>
      </c>
      <c r="H97" s="916">
        <f t="shared" si="1"/>
        <v>1.0476190476190477</v>
      </c>
      <c r="I97" s="597" t="s">
        <v>701</v>
      </c>
      <c r="J97" s="569" t="s">
        <v>282</v>
      </c>
    </row>
    <row r="98" spans="1:10" ht="12.75" customHeight="1">
      <c r="A98" s="506" t="s">
        <v>896</v>
      </c>
      <c r="B98" s="641">
        <v>0</v>
      </c>
      <c r="C98" s="641">
        <v>0</v>
      </c>
      <c r="D98" s="641">
        <v>0</v>
      </c>
      <c r="E98" s="641">
        <v>0</v>
      </c>
      <c r="F98" s="641">
        <v>0</v>
      </c>
      <c r="G98" s="641">
        <v>0</v>
      </c>
      <c r="H98" s="916" t="str">
        <f t="shared" si="1"/>
        <v>*</v>
      </c>
      <c r="I98" s="597" t="s">
        <v>703</v>
      </c>
      <c r="J98" s="434" t="s">
        <v>890</v>
      </c>
    </row>
    <row r="99" spans="1:12" ht="12.75" customHeight="1">
      <c r="A99" s="506" t="s">
        <v>896</v>
      </c>
      <c r="B99" s="641">
        <v>340</v>
      </c>
      <c r="C99" s="641">
        <v>340</v>
      </c>
      <c r="D99" s="641">
        <v>340</v>
      </c>
      <c r="E99" s="641">
        <v>340</v>
      </c>
      <c r="F99" s="641">
        <v>340</v>
      </c>
      <c r="G99" s="641">
        <v>320</v>
      </c>
      <c r="H99" s="916">
        <f t="shared" si="1"/>
        <v>0.9411764705882353</v>
      </c>
      <c r="I99" s="597" t="s">
        <v>705</v>
      </c>
      <c r="J99" s="434" t="s">
        <v>877</v>
      </c>
      <c r="L99" s="104"/>
    </row>
    <row r="100" spans="1:10" ht="12.75" customHeight="1">
      <c r="A100" s="506" t="s">
        <v>896</v>
      </c>
      <c r="B100" s="641">
        <v>0</v>
      </c>
      <c r="C100" s="641">
        <v>0</v>
      </c>
      <c r="D100" s="641">
        <v>0</v>
      </c>
      <c r="E100" s="641">
        <v>0</v>
      </c>
      <c r="F100" s="641">
        <v>0</v>
      </c>
      <c r="G100" s="641">
        <v>0</v>
      </c>
      <c r="H100" s="916" t="str">
        <f t="shared" si="1"/>
        <v>*</v>
      </c>
      <c r="I100" s="597" t="s">
        <v>891</v>
      </c>
      <c r="J100" s="434" t="s">
        <v>892</v>
      </c>
    </row>
    <row r="101" spans="1:10" ht="12.75" customHeight="1">
      <c r="A101" s="506" t="s">
        <v>896</v>
      </c>
      <c r="B101" s="641">
        <v>0</v>
      </c>
      <c r="C101" s="641">
        <v>0</v>
      </c>
      <c r="D101" s="641">
        <v>10</v>
      </c>
      <c r="E101" s="641">
        <v>10</v>
      </c>
      <c r="F101" s="641">
        <v>10</v>
      </c>
      <c r="G101" s="641">
        <v>12</v>
      </c>
      <c r="H101" s="916">
        <f t="shared" si="1"/>
        <v>1.2</v>
      </c>
      <c r="I101" s="597" t="s">
        <v>774</v>
      </c>
      <c r="J101" s="434" t="s">
        <v>775</v>
      </c>
    </row>
    <row r="102" spans="1:10" ht="12.75" customHeight="1">
      <c r="A102" s="506" t="s">
        <v>896</v>
      </c>
      <c r="B102" s="641">
        <v>0</v>
      </c>
      <c r="C102" s="641">
        <v>0</v>
      </c>
      <c r="D102" s="641">
        <v>0</v>
      </c>
      <c r="E102" s="641">
        <v>0</v>
      </c>
      <c r="F102" s="641">
        <v>0</v>
      </c>
      <c r="G102" s="641">
        <v>0</v>
      </c>
      <c r="H102" s="916" t="str">
        <f t="shared" si="1"/>
        <v>*</v>
      </c>
      <c r="I102" s="597" t="s">
        <v>673</v>
      </c>
      <c r="J102" s="434" t="s">
        <v>674</v>
      </c>
    </row>
    <row r="103" spans="1:10" ht="12.75" customHeight="1">
      <c r="A103" s="506" t="s">
        <v>896</v>
      </c>
      <c r="B103" s="641">
        <v>0</v>
      </c>
      <c r="C103" s="641">
        <v>0</v>
      </c>
      <c r="D103" s="641">
        <v>0</v>
      </c>
      <c r="E103" s="641">
        <v>0</v>
      </c>
      <c r="F103" s="641">
        <v>0</v>
      </c>
      <c r="G103" s="641">
        <v>0</v>
      </c>
      <c r="H103" s="916" t="str">
        <f t="shared" si="1"/>
        <v>*</v>
      </c>
      <c r="I103" s="597" t="s">
        <v>663</v>
      </c>
      <c r="J103" s="571" t="s">
        <v>326</v>
      </c>
    </row>
    <row r="104" spans="1:10" ht="12.75" customHeight="1">
      <c r="A104" s="506" t="s">
        <v>896</v>
      </c>
      <c r="B104" s="641">
        <v>3</v>
      </c>
      <c r="C104" s="641">
        <v>0</v>
      </c>
      <c r="D104" s="641">
        <v>0</v>
      </c>
      <c r="E104" s="641">
        <v>0</v>
      </c>
      <c r="F104" s="641">
        <v>0</v>
      </c>
      <c r="G104" s="641">
        <v>0</v>
      </c>
      <c r="H104" s="916" t="str">
        <f t="shared" si="1"/>
        <v>*</v>
      </c>
      <c r="I104" s="597" t="s">
        <v>778</v>
      </c>
      <c r="J104" s="569" t="s">
        <v>76</v>
      </c>
    </row>
    <row r="105" spans="1:10" ht="12.75" customHeight="1">
      <c r="A105" s="506" t="s">
        <v>896</v>
      </c>
      <c r="B105" s="641">
        <v>0</v>
      </c>
      <c r="C105" s="641">
        <v>3</v>
      </c>
      <c r="D105" s="641">
        <v>3</v>
      </c>
      <c r="E105" s="641">
        <v>3</v>
      </c>
      <c r="F105" s="641">
        <v>3</v>
      </c>
      <c r="G105" s="641">
        <v>0</v>
      </c>
      <c r="H105" s="916" t="str">
        <f t="shared" si="1"/>
        <v>*</v>
      </c>
      <c r="I105" s="597" t="s">
        <v>779</v>
      </c>
      <c r="J105" s="569" t="s">
        <v>75</v>
      </c>
    </row>
    <row r="106" spans="1:10" ht="12.75" customHeight="1">
      <c r="A106" s="506" t="s">
        <v>896</v>
      </c>
      <c r="B106" s="641">
        <v>369</v>
      </c>
      <c r="C106" s="641">
        <v>369</v>
      </c>
      <c r="D106" s="641">
        <v>369</v>
      </c>
      <c r="E106" s="641">
        <v>369</v>
      </c>
      <c r="F106" s="641">
        <v>158</v>
      </c>
      <c r="G106" s="641">
        <f>119+39+1</f>
        <v>159</v>
      </c>
      <c r="H106" s="916">
        <f t="shared" si="1"/>
        <v>1.0063291139240507</v>
      </c>
      <c r="I106" s="597" t="s">
        <v>781</v>
      </c>
      <c r="J106" s="569" t="s">
        <v>322</v>
      </c>
    </row>
    <row r="107" spans="1:13" ht="12.75" customHeight="1">
      <c r="A107" s="506" t="s">
        <v>896</v>
      </c>
      <c r="B107" s="641">
        <v>0</v>
      </c>
      <c r="C107" s="641">
        <v>0</v>
      </c>
      <c r="D107" s="641">
        <v>0</v>
      </c>
      <c r="E107" s="641">
        <v>0</v>
      </c>
      <c r="F107" s="641">
        <v>0</v>
      </c>
      <c r="G107" s="641">
        <v>0</v>
      </c>
      <c r="H107" s="916" t="str">
        <f t="shared" si="1"/>
        <v>*</v>
      </c>
      <c r="I107" s="597" t="s">
        <v>809</v>
      </c>
      <c r="J107" s="434" t="s">
        <v>878</v>
      </c>
      <c r="M107" s="104"/>
    </row>
    <row r="108" spans="1:10" ht="12.75" customHeight="1">
      <c r="A108" s="506" t="s">
        <v>896</v>
      </c>
      <c r="B108" s="641">
        <v>0</v>
      </c>
      <c r="C108" s="641">
        <v>0</v>
      </c>
      <c r="D108" s="641">
        <v>0</v>
      </c>
      <c r="E108" s="641">
        <v>0</v>
      </c>
      <c r="F108" s="641">
        <v>0</v>
      </c>
      <c r="G108" s="641">
        <v>0</v>
      </c>
      <c r="H108" s="916" t="str">
        <f t="shared" si="1"/>
        <v>*</v>
      </c>
      <c r="I108" s="597" t="s">
        <v>709</v>
      </c>
      <c r="J108" s="434" t="s">
        <v>879</v>
      </c>
    </row>
    <row r="109" spans="1:12" ht="12.75" customHeight="1">
      <c r="A109" s="506" t="s">
        <v>896</v>
      </c>
      <c r="B109" s="641">
        <v>43</v>
      </c>
      <c r="C109" s="641">
        <v>43</v>
      </c>
      <c r="D109" s="641">
        <v>43</v>
      </c>
      <c r="E109" s="641">
        <v>43</v>
      </c>
      <c r="F109" s="641">
        <v>43</v>
      </c>
      <c r="G109" s="641">
        <v>37</v>
      </c>
      <c r="H109" s="916">
        <f t="shared" si="1"/>
        <v>0.8604651162790697</v>
      </c>
      <c r="I109" s="597" t="s">
        <v>711</v>
      </c>
      <c r="J109" s="434" t="s">
        <v>880</v>
      </c>
      <c r="L109" s="104">
        <f>SUM(G84:G109)</f>
        <v>1085</v>
      </c>
    </row>
    <row r="110" spans="1:10" ht="12.75" customHeight="1">
      <c r="A110" s="507" t="s">
        <v>897</v>
      </c>
      <c r="B110" s="641">
        <v>65</v>
      </c>
      <c r="C110" s="641">
        <v>65</v>
      </c>
      <c r="D110" s="641">
        <v>65</v>
      </c>
      <c r="E110" s="641">
        <v>65</v>
      </c>
      <c r="F110" s="641">
        <v>65</v>
      </c>
      <c r="G110" s="641">
        <v>47</v>
      </c>
      <c r="H110" s="916">
        <f t="shared" si="1"/>
        <v>0.7230769230769231</v>
      </c>
      <c r="I110" s="597" t="s">
        <v>695</v>
      </c>
      <c r="J110" s="434" t="s">
        <v>874</v>
      </c>
    </row>
    <row r="111" spans="1:10" ht="12.75" customHeight="1">
      <c r="A111" s="507" t="s">
        <v>898</v>
      </c>
      <c r="B111" s="641">
        <v>0</v>
      </c>
      <c r="C111" s="641">
        <v>0</v>
      </c>
      <c r="D111" s="641">
        <v>0</v>
      </c>
      <c r="E111" s="641">
        <v>0</v>
      </c>
      <c r="F111" s="641">
        <v>0</v>
      </c>
      <c r="G111" s="641">
        <v>0</v>
      </c>
      <c r="H111" s="916" t="str">
        <f t="shared" si="1"/>
        <v>*</v>
      </c>
      <c r="I111" s="598" t="s">
        <v>737</v>
      </c>
      <c r="J111" s="430" t="s">
        <v>873</v>
      </c>
    </row>
    <row r="112" spans="1:12" ht="12.75" customHeight="1" thickBot="1">
      <c r="A112" s="507" t="s">
        <v>898</v>
      </c>
      <c r="B112" s="821">
        <v>0</v>
      </c>
      <c r="C112" s="821">
        <v>0</v>
      </c>
      <c r="D112" s="821">
        <v>0</v>
      </c>
      <c r="E112" s="821">
        <v>0</v>
      </c>
      <c r="F112" s="821">
        <v>0</v>
      </c>
      <c r="G112" s="821">
        <v>0</v>
      </c>
      <c r="H112" s="916" t="str">
        <f t="shared" si="1"/>
        <v>*</v>
      </c>
      <c r="I112" s="598" t="s">
        <v>740</v>
      </c>
      <c r="J112" s="569" t="s">
        <v>280</v>
      </c>
      <c r="L112" s="104">
        <f>SUM(G111:G112)</f>
        <v>0</v>
      </c>
    </row>
    <row r="113" spans="1:10" ht="13.5" thickBot="1">
      <c r="A113" s="508" t="s">
        <v>420</v>
      </c>
      <c r="B113" s="662">
        <f aca="true" t="shared" si="2" ref="B113:G113">SUM(B7:B112)</f>
        <v>20539</v>
      </c>
      <c r="C113" s="662">
        <f t="shared" si="2"/>
        <v>20599</v>
      </c>
      <c r="D113" s="662">
        <f t="shared" si="2"/>
        <v>20544</v>
      </c>
      <c r="E113" s="662">
        <f t="shared" si="2"/>
        <v>20626</v>
      </c>
      <c r="F113" s="662">
        <f t="shared" si="2"/>
        <v>17496</v>
      </c>
      <c r="G113" s="662">
        <f t="shared" si="2"/>
        <v>16620</v>
      </c>
      <c r="H113" s="892">
        <f t="shared" si="1"/>
        <v>0.9499314128943759</v>
      </c>
      <c r="I113" s="451"/>
      <c r="J113" s="509"/>
    </row>
    <row r="114" spans="1:9" ht="7.5" customHeight="1">
      <c r="A114" s="510"/>
      <c r="B114" s="511"/>
      <c r="C114" s="511"/>
      <c r="D114" s="511"/>
      <c r="E114" s="511"/>
      <c r="F114" s="511"/>
      <c r="G114" s="511"/>
      <c r="H114" s="511"/>
      <c r="I114" s="439"/>
    </row>
    <row r="115" spans="1:9" ht="8.25" customHeight="1">
      <c r="A115" s="510"/>
      <c r="B115" s="511"/>
      <c r="C115" s="511"/>
      <c r="D115" s="511"/>
      <c r="E115" s="511"/>
      <c r="F115" s="511"/>
      <c r="G115" s="511"/>
      <c r="H115" s="511"/>
      <c r="I115" s="439"/>
    </row>
    <row r="116" spans="1:9" ht="8.25" customHeight="1">
      <c r="A116" s="510"/>
      <c r="B116" s="511"/>
      <c r="C116" s="511"/>
      <c r="D116" s="511"/>
      <c r="E116" s="511"/>
      <c r="F116" s="511"/>
      <c r="G116" s="511"/>
      <c r="H116" s="511"/>
      <c r="I116" s="439"/>
    </row>
    <row r="117" spans="1:9" ht="19.5" thickBot="1">
      <c r="A117" s="438" t="s">
        <v>899</v>
      </c>
      <c r="B117" s="304"/>
      <c r="C117" s="304"/>
      <c r="D117" s="304"/>
      <c r="E117" s="304"/>
      <c r="F117" s="304"/>
      <c r="G117" s="304"/>
      <c r="H117" s="304"/>
      <c r="I117" s="439"/>
    </row>
    <row r="118" spans="1:10" ht="12.75">
      <c r="A118" s="423" t="s">
        <v>647</v>
      </c>
      <c r="B118" s="660" t="s">
        <v>648</v>
      </c>
      <c r="C118" s="660" t="s">
        <v>931</v>
      </c>
      <c r="D118" s="660" t="s">
        <v>145</v>
      </c>
      <c r="E118" s="660" t="s">
        <v>216</v>
      </c>
      <c r="F118" s="660" t="s">
        <v>217</v>
      </c>
      <c r="G118" s="424" t="s">
        <v>1129</v>
      </c>
      <c r="H118" s="424" t="s">
        <v>1129</v>
      </c>
      <c r="I118" s="512" t="s">
        <v>649</v>
      </c>
      <c r="J118" s="423" t="s">
        <v>650</v>
      </c>
    </row>
    <row r="119" spans="1:10" ht="13.5" thickBot="1">
      <c r="A119" s="426"/>
      <c r="B119" s="661" t="s">
        <v>559</v>
      </c>
      <c r="C119" s="661" t="s">
        <v>559</v>
      </c>
      <c r="D119" s="661" t="s">
        <v>559</v>
      </c>
      <c r="E119" s="661" t="s">
        <v>559</v>
      </c>
      <c r="F119" s="661" t="s">
        <v>559</v>
      </c>
      <c r="G119" s="427" t="s">
        <v>207</v>
      </c>
      <c r="H119" s="427" t="s">
        <v>87</v>
      </c>
      <c r="I119" s="427" t="s">
        <v>651</v>
      </c>
      <c r="J119" s="426"/>
    </row>
    <row r="120" spans="1:10" ht="12.75">
      <c r="A120" s="496" t="s">
        <v>900</v>
      </c>
      <c r="B120" s="818">
        <v>35</v>
      </c>
      <c r="C120" s="818">
        <v>35</v>
      </c>
      <c r="D120" s="818">
        <v>35</v>
      </c>
      <c r="E120" s="818">
        <v>35</v>
      </c>
      <c r="F120" s="818">
        <v>35</v>
      </c>
      <c r="G120" s="818">
        <v>38</v>
      </c>
      <c r="H120" s="918">
        <f aca="true" t="shared" si="3" ref="H120:H183">IF(OR(G120=0,F120=0),"*",G120/F120)</f>
        <v>1.0857142857142856</v>
      </c>
      <c r="I120" s="622" t="s">
        <v>737</v>
      </c>
      <c r="J120" s="483" t="s">
        <v>873</v>
      </c>
    </row>
    <row r="121" spans="1:10" ht="12.75">
      <c r="A121" s="496" t="s">
        <v>900</v>
      </c>
      <c r="B121" s="641">
        <v>0</v>
      </c>
      <c r="C121" s="641">
        <v>0</v>
      </c>
      <c r="D121" s="641">
        <v>0</v>
      </c>
      <c r="E121" s="641">
        <v>0</v>
      </c>
      <c r="F121" s="641">
        <v>0</v>
      </c>
      <c r="G121" s="641">
        <v>0</v>
      </c>
      <c r="H121" s="916" t="str">
        <f t="shared" si="3"/>
        <v>*</v>
      </c>
      <c r="I121" s="592" t="s">
        <v>803</v>
      </c>
      <c r="J121" s="434" t="s">
        <v>876</v>
      </c>
    </row>
    <row r="122" spans="1:10" ht="12.75">
      <c r="A122" s="446" t="s">
        <v>900</v>
      </c>
      <c r="B122" s="641">
        <v>0</v>
      </c>
      <c r="C122" s="641">
        <v>0</v>
      </c>
      <c r="D122" s="641">
        <v>0</v>
      </c>
      <c r="E122" s="641">
        <v>0</v>
      </c>
      <c r="F122" s="641">
        <v>0</v>
      </c>
      <c r="G122" s="641">
        <v>0</v>
      </c>
      <c r="H122" s="916" t="str">
        <f t="shared" si="3"/>
        <v>*</v>
      </c>
      <c r="I122" s="592" t="s">
        <v>701</v>
      </c>
      <c r="J122" s="569" t="s">
        <v>282</v>
      </c>
    </row>
    <row r="123" spans="1:10" ht="12.75">
      <c r="A123" s="446" t="s">
        <v>900</v>
      </c>
      <c r="B123" s="641">
        <v>0</v>
      </c>
      <c r="C123" s="641">
        <v>0</v>
      </c>
      <c r="D123" s="641">
        <v>0</v>
      </c>
      <c r="E123" s="641">
        <v>0</v>
      </c>
      <c r="F123" s="641">
        <v>0</v>
      </c>
      <c r="G123" s="641">
        <v>0</v>
      </c>
      <c r="H123" s="916" t="str">
        <f t="shared" si="3"/>
        <v>*</v>
      </c>
      <c r="I123" s="592" t="s">
        <v>688</v>
      </c>
      <c r="J123" s="434" t="s">
        <v>902</v>
      </c>
    </row>
    <row r="124" spans="1:10" ht="12.75">
      <c r="A124" s="446" t="s">
        <v>900</v>
      </c>
      <c r="B124" s="641">
        <v>0</v>
      </c>
      <c r="C124" s="641">
        <v>0</v>
      </c>
      <c r="D124" s="641">
        <v>0</v>
      </c>
      <c r="E124" s="641">
        <v>0</v>
      </c>
      <c r="F124" s="641">
        <v>0</v>
      </c>
      <c r="G124" s="641">
        <v>0</v>
      </c>
      <c r="H124" s="916" t="str">
        <f t="shared" si="3"/>
        <v>*</v>
      </c>
      <c r="I124" s="592" t="s">
        <v>792</v>
      </c>
      <c r="J124" s="434" t="s">
        <v>903</v>
      </c>
    </row>
    <row r="125" spans="1:10" ht="12.75">
      <c r="A125" s="446" t="s">
        <v>900</v>
      </c>
      <c r="B125" s="641">
        <v>0</v>
      </c>
      <c r="C125" s="641">
        <v>0</v>
      </c>
      <c r="D125" s="641">
        <v>0</v>
      </c>
      <c r="E125" s="641">
        <v>0</v>
      </c>
      <c r="F125" s="641">
        <v>0</v>
      </c>
      <c r="G125" s="641">
        <v>0</v>
      </c>
      <c r="H125" s="916" t="str">
        <f t="shared" si="3"/>
        <v>*</v>
      </c>
      <c r="I125" s="593" t="s">
        <v>68</v>
      </c>
      <c r="J125" s="569" t="s">
        <v>80</v>
      </c>
    </row>
    <row r="126" spans="1:12" ht="12.75">
      <c r="A126" s="566" t="s">
        <v>900</v>
      </c>
      <c r="B126" s="641">
        <v>0</v>
      </c>
      <c r="C126" s="641">
        <v>0</v>
      </c>
      <c r="D126" s="641">
        <v>0</v>
      </c>
      <c r="E126" s="641">
        <v>0</v>
      </c>
      <c r="F126" s="641">
        <v>0</v>
      </c>
      <c r="G126" s="641">
        <v>0</v>
      </c>
      <c r="H126" s="916" t="str">
        <f t="shared" si="3"/>
        <v>*</v>
      </c>
      <c r="I126" s="593" t="s">
        <v>695</v>
      </c>
      <c r="J126" s="569" t="s">
        <v>874</v>
      </c>
      <c r="L126" s="104"/>
    </row>
    <row r="127" spans="1:12" ht="12.75">
      <c r="A127" s="446" t="s">
        <v>900</v>
      </c>
      <c r="B127" s="641">
        <v>35</v>
      </c>
      <c r="C127" s="641">
        <v>35</v>
      </c>
      <c r="D127" s="641">
        <v>35</v>
      </c>
      <c r="E127" s="641">
        <v>35</v>
      </c>
      <c r="F127" s="641">
        <v>35</v>
      </c>
      <c r="G127" s="641">
        <v>43</v>
      </c>
      <c r="H127" s="916">
        <f t="shared" si="3"/>
        <v>1.2285714285714286</v>
      </c>
      <c r="I127" s="592" t="s">
        <v>705</v>
      </c>
      <c r="J127" s="434" t="s">
        <v>877</v>
      </c>
      <c r="L127" s="104"/>
    </row>
    <row r="128" spans="1:10" ht="12.75">
      <c r="A128" s="446" t="s">
        <v>900</v>
      </c>
      <c r="B128" s="641">
        <v>0</v>
      </c>
      <c r="C128" s="641">
        <v>0</v>
      </c>
      <c r="D128" s="641">
        <v>0</v>
      </c>
      <c r="E128" s="641">
        <v>0</v>
      </c>
      <c r="F128" s="641">
        <v>0</v>
      </c>
      <c r="G128" s="641">
        <v>0</v>
      </c>
      <c r="H128" s="916" t="str">
        <f t="shared" si="3"/>
        <v>*</v>
      </c>
      <c r="I128" s="592" t="s">
        <v>723</v>
      </c>
      <c r="J128" s="434" t="s">
        <v>904</v>
      </c>
    </row>
    <row r="129" spans="1:10" ht="12.75">
      <c r="A129" s="446" t="s">
        <v>900</v>
      </c>
      <c r="B129" s="641">
        <v>0</v>
      </c>
      <c r="C129" s="641">
        <v>0</v>
      </c>
      <c r="D129" s="641">
        <v>0</v>
      </c>
      <c r="E129" s="641">
        <v>1</v>
      </c>
      <c r="F129" s="641">
        <v>1</v>
      </c>
      <c r="G129" s="641">
        <v>1</v>
      </c>
      <c r="H129" s="916">
        <f t="shared" si="3"/>
        <v>1</v>
      </c>
      <c r="I129" s="592" t="s">
        <v>774</v>
      </c>
      <c r="J129" s="434" t="s">
        <v>775</v>
      </c>
    </row>
    <row r="130" spans="1:10" ht="12.75">
      <c r="A130" s="446" t="s">
        <v>900</v>
      </c>
      <c r="B130" s="641">
        <v>0</v>
      </c>
      <c r="C130" s="641">
        <v>0</v>
      </c>
      <c r="D130" s="641">
        <v>0</v>
      </c>
      <c r="E130" s="641">
        <v>0</v>
      </c>
      <c r="F130" s="641">
        <v>0</v>
      </c>
      <c r="G130" s="641">
        <v>0</v>
      </c>
      <c r="H130" s="916" t="str">
        <f t="shared" si="3"/>
        <v>*</v>
      </c>
      <c r="I130" s="592" t="s">
        <v>779</v>
      </c>
      <c r="J130" s="569" t="s">
        <v>75</v>
      </c>
    </row>
    <row r="131" spans="1:12" ht="12.75">
      <c r="A131" s="446" t="s">
        <v>900</v>
      </c>
      <c r="B131" s="641">
        <v>0</v>
      </c>
      <c r="C131" s="641">
        <v>0</v>
      </c>
      <c r="D131" s="641">
        <v>0</v>
      </c>
      <c r="E131" s="641">
        <v>0</v>
      </c>
      <c r="F131" s="641">
        <v>0</v>
      </c>
      <c r="G131" s="641">
        <v>0</v>
      </c>
      <c r="H131" s="916" t="str">
        <f t="shared" si="3"/>
        <v>*</v>
      </c>
      <c r="I131" s="592" t="s">
        <v>778</v>
      </c>
      <c r="J131" s="569" t="s">
        <v>76</v>
      </c>
      <c r="L131" s="104">
        <f>SUM(G120:G131)</f>
        <v>82</v>
      </c>
    </row>
    <row r="132" spans="1:12" ht="12.75">
      <c r="A132" s="446" t="s">
        <v>905</v>
      </c>
      <c r="B132" s="641">
        <v>0</v>
      </c>
      <c r="C132" s="641">
        <v>0</v>
      </c>
      <c r="D132" s="641">
        <v>0</v>
      </c>
      <c r="E132" s="641">
        <v>0</v>
      </c>
      <c r="F132" s="641">
        <v>0</v>
      </c>
      <c r="G132" s="641">
        <v>0</v>
      </c>
      <c r="H132" s="916" t="str">
        <f t="shared" si="3"/>
        <v>*</v>
      </c>
      <c r="I132" s="592" t="s">
        <v>695</v>
      </c>
      <c r="J132" s="434" t="s">
        <v>874</v>
      </c>
      <c r="L132" s="104">
        <f>SUM(B132:K132)</f>
        <v>0</v>
      </c>
    </row>
    <row r="133" spans="1:10" ht="12.75">
      <c r="A133" s="486">
        <v>5131</v>
      </c>
      <c r="B133" s="641">
        <v>0</v>
      </c>
      <c r="C133" s="641">
        <v>0</v>
      </c>
      <c r="D133" s="641">
        <v>0</v>
      </c>
      <c r="E133" s="641">
        <v>0</v>
      </c>
      <c r="F133" s="641">
        <v>0</v>
      </c>
      <c r="G133" s="641">
        <v>0</v>
      </c>
      <c r="H133" s="916" t="str">
        <f t="shared" si="3"/>
        <v>*</v>
      </c>
      <c r="I133" s="597" t="s">
        <v>906</v>
      </c>
      <c r="J133" s="434" t="s">
        <v>907</v>
      </c>
    </row>
    <row r="134" spans="1:10" ht="12.75">
      <c r="A134" s="446" t="s">
        <v>908</v>
      </c>
      <c r="B134" s="641">
        <v>0</v>
      </c>
      <c r="C134" s="641">
        <v>0</v>
      </c>
      <c r="D134" s="641">
        <v>0</v>
      </c>
      <c r="E134" s="641">
        <v>0</v>
      </c>
      <c r="F134" s="641">
        <v>0</v>
      </c>
      <c r="G134" s="641">
        <v>8</v>
      </c>
      <c r="H134" s="916" t="str">
        <f t="shared" si="3"/>
        <v>*</v>
      </c>
      <c r="I134" s="748" t="s">
        <v>1058</v>
      </c>
      <c r="J134" s="569" t="s">
        <v>1160</v>
      </c>
    </row>
    <row r="135" spans="1:10" ht="12.75">
      <c r="A135" s="446" t="s">
        <v>908</v>
      </c>
      <c r="B135" s="641">
        <v>0</v>
      </c>
      <c r="C135" s="641">
        <v>0</v>
      </c>
      <c r="D135" s="641">
        <v>0</v>
      </c>
      <c r="E135" s="641">
        <v>0</v>
      </c>
      <c r="F135" s="641">
        <v>0</v>
      </c>
      <c r="G135" s="641">
        <v>0</v>
      </c>
      <c r="H135" s="916" t="str">
        <f t="shared" si="3"/>
        <v>*</v>
      </c>
      <c r="I135" s="748" t="s">
        <v>66</v>
      </c>
      <c r="J135" s="569" t="s">
        <v>81</v>
      </c>
    </row>
    <row r="136" spans="1:10" ht="12.75">
      <c r="A136" s="446" t="s">
        <v>908</v>
      </c>
      <c r="B136" s="641">
        <v>0</v>
      </c>
      <c r="C136" s="641">
        <v>0</v>
      </c>
      <c r="D136" s="641">
        <v>0</v>
      </c>
      <c r="E136" s="641">
        <v>0</v>
      </c>
      <c r="F136" s="641">
        <v>0</v>
      </c>
      <c r="G136" s="641">
        <v>0</v>
      </c>
      <c r="H136" s="916" t="str">
        <f t="shared" si="3"/>
        <v>*</v>
      </c>
      <c r="I136" s="748" t="s">
        <v>67</v>
      </c>
      <c r="J136" s="569" t="s">
        <v>82</v>
      </c>
    </row>
    <row r="137" spans="1:10" ht="12.75">
      <c r="A137" s="446" t="s">
        <v>908</v>
      </c>
      <c r="B137" s="641">
        <v>0</v>
      </c>
      <c r="C137" s="641">
        <v>0</v>
      </c>
      <c r="D137" s="641">
        <v>0</v>
      </c>
      <c r="E137" s="641">
        <v>0</v>
      </c>
      <c r="F137" s="641">
        <v>0</v>
      </c>
      <c r="G137" s="641">
        <v>0</v>
      </c>
      <c r="H137" s="916" t="str">
        <f t="shared" si="3"/>
        <v>*</v>
      </c>
      <c r="I137" s="597" t="s">
        <v>887</v>
      </c>
      <c r="J137" s="434" t="s">
        <v>888</v>
      </c>
    </row>
    <row r="138" spans="1:10" ht="12.75">
      <c r="A138" s="446" t="s">
        <v>908</v>
      </c>
      <c r="B138" s="641">
        <v>58</v>
      </c>
      <c r="C138" s="641">
        <v>58</v>
      </c>
      <c r="D138" s="641">
        <v>58</v>
      </c>
      <c r="E138" s="641">
        <v>58</v>
      </c>
      <c r="F138" s="641">
        <v>58</v>
      </c>
      <c r="G138" s="641">
        <v>51</v>
      </c>
      <c r="H138" s="916">
        <f t="shared" si="3"/>
        <v>0.8793103448275862</v>
      </c>
      <c r="I138" s="597" t="s">
        <v>737</v>
      </c>
      <c r="J138" s="434" t="s">
        <v>873</v>
      </c>
    </row>
    <row r="139" spans="1:10" ht="12.75">
      <c r="A139" s="446" t="s">
        <v>908</v>
      </c>
      <c r="B139" s="641">
        <v>530</v>
      </c>
      <c r="C139" s="641">
        <v>530</v>
      </c>
      <c r="D139" s="641">
        <v>530</v>
      </c>
      <c r="E139" s="641">
        <v>530</v>
      </c>
      <c r="F139" s="641">
        <v>530</v>
      </c>
      <c r="G139" s="641">
        <v>251</v>
      </c>
      <c r="H139" s="916">
        <f t="shared" si="3"/>
        <v>0.47358490566037736</v>
      </c>
      <c r="I139" s="597" t="s">
        <v>695</v>
      </c>
      <c r="J139" s="434" t="s">
        <v>874</v>
      </c>
    </row>
    <row r="140" spans="1:12" ht="12.75">
      <c r="A140" s="446" t="s">
        <v>908</v>
      </c>
      <c r="B140" s="641">
        <v>0</v>
      </c>
      <c r="C140" s="641">
        <v>0</v>
      </c>
      <c r="D140" s="641">
        <v>0</v>
      </c>
      <c r="E140" s="641">
        <v>0</v>
      </c>
      <c r="F140" s="641">
        <v>0</v>
      </c>
      <c r="G140" s="641">
        <v>0</v>
      </c>
      <c r="H140" s="916" t="str">
        <f t="shared" si="3"/>
        <v>*</v>
      </c>
      <c r="I140" s="597" t="s">
        <v>909</v>
      </c>
      <c r="J140" s="434" t="s">
        <v>910</v>
      </c>
      <c r="L140" s="104"/>
    </row>
    <row r="141" spans="1:14" ht="12.75">
      <c r="A141" s="446" t="s">
        <v>908</v>
      </c>
      <c r="B141" s="641">
        <v>0</v>
      </c>
      <c r="C141" s="641">
        <v>0</v>
      </c>
      <c r="D141" s="641">
        <v>0</v>
      </c>
      <c r="E141" s="641">
        <v>0</v>
      </c>
      <c r="F141" s="641">
        <v>0</v>
      </c>
      <c r="G141" s="641">
        <v>0</v>
      </c>
      <c r="H141" s="916" t="str">
        <f t="shared" si="3"/>
        <v>*</v>
      </c>
      <c r="I141" s="597" t="s">
        <v>688</v>
      </c>
      <c r="J141" s="434" t="s">
        <v>902</v>
      </c>
      <c r="L141" s="574"/>
      <c r="N141" s="104"/>
    </row>
    <row r="142" spans="1:12" ht="12.75">
      <c r="A142" s="446" t="s">
        <v>908</v>
      </c>
      <c r="B142" s="641">
        <v>0</v>
      </c>
      <c r="C142" s="641">
        <v>0</v>
      </c>
      <c r="D142" s="641">
        <v>0</v>
      </c>
      <c r="E142" s="641">
        <v>0</v>
      </c>
      <c r="F142" s="641">
        <v>0</v>
      </c>
      <c r="G142" s="641">
        <v>0</v>
      </c>
      <c r="H142" s="916" t="str">
        <f t="shared" si="3"/>
        <v>*</v>
      </c>
      <c r="I142" s="597" t="s">
        <v>740</v>
      </c>
      <c r="J142" s="569" t="s">
        <v>280</v>
      </c>
      <c r="L142" s="574"/>
    </row>
    <row r="143" spans="1:12" ht="12.75">
      <c r="A143" s="446" t="s">
        <v>908</v>
      </c>
      <c r="B143" s="641">
        <v>0</v>
      </c>
      <c r="C143" s="641">
        <v>0</v>
      </c>
      <c r="D143" s="641">
        <v>0</v>
      </c>
      <c r="E143" s="641">
        <v>0</v>
      </c>
      <c r="F143" s="641">
        <v>0</v>
      </c>
      <c r="G143" s="641">
        <v>0</v>
      </c>
      <c r="H143" s="916" t="str">
        <f t="shared" si="3"/>
        <v>*</v>
      </c>
      <c r="I143" s="597" t="s">
        <v>741</v>
      </c>
      <c r="J143" s="434" t="s">
        <v>911</v>
      </c>
      <c r="L143" s="307"/>
    </row>
    <row r="144" spans="1:12" ht="12.75">
      <c r="A144" s="446" t="s">
        <v>908</v>
      </c>
      <c r="B144" s="641">
        <v>0</v>
      </c>
      <c r="C144" s="641">
        <v>0</v>
      </c>
      <c r="D144" s="641">
        <v>0</v>
      </c>
      <c r="E144" s="641">
        <v>0</v>
      </c>
      <c r="F144" s="641">
        <v>0</v>
      </c>
      <c r="G144" s="641">
        <v>3</v>
      </c>
      <c r="H144" s="916" t="str">
        <f t="shared" si="3"/>
        <v>*</v>
      </c>
      <c r="I144" s="748" t="s">
        <v>868</v>
      </c>
      <c r="J144" s="434" t="s">
        <v>875</v>
      </c>
      <c r="L144" s="307"/>
    </row>
    <row r="145" spans="1:12" ht="12.75">
      <c r="A145" s="446" t="s">
        <v>908</v>
      </c>
      <c r="B145" s="641">
        <v>0</v>
      </c>
      <c r="C145" s="641">
        <v>0</v>
      </c>
      <c r="D145" s="641">
        <v>43</v>
      </c>
      <c r="E145" s="641">
        <v>43</v>
      </c>
      <c r="F145" s="641">
        <v>43</v>
      </c>
      <c r="G145" s="641">
        <v>39</v>
      </c>
      <c r="H145" s="916">
        <f t="shared" si="3"/>
        <v>0.9069767441860465</v>
      </c>
      <c r="I145" s="597" t="s">
        <v>723</v>
      </c>
      <c r="J145" s="434" t="s">
        <v>904</v>
      </c>
      <c r="L145" s="307"/>
    </row>
    <row r="146" spans="1:10" ht="12.75">
      <c r="A146" s="446" t="s">
        <v>908</v>
      </c>
      <c r="B146" s="641">
        <v>12</v>
      </c>
      <c r="C146" s="641">
        <v>12</v>
      </c>
      <c r="D146" s="641">
        <v>12</v>
      </c>
      <c r="E146" s="641">
        <v>12</v>
      </c>
      <c r="F146" s="641">
        <v>12</v>
      </c>
      <c r="G146" s="641">
        <v>18</v>
      </c>
      <c r="H146" s="916">
        <f t="shared" si="3"/>
        <v>1.5</v>
      </c>
      <c r="I146" s="597" t="s">
        <v>891</v>
      </c>
      <c r="J146" s="434" t="s">
        <v>892</v>
      </c>
    </row>
    <row r="147" spans="1:10" ht="12.75">
      <c r="A147" s="446" t="s">
        <v>908</v>
      </c>
      <c r="B147" s="641">
        <v>43</v>
      </c>
      <c r="C147" s="641">
        <v>47</v>
      </c>
      <c r="D147" s="641">
        <v>0</v>
      </c>
      <c r="E147" s="641">
        <v>0</v>
      </c>
      <c r="F147" s="641">
        <v>0</v>
      </c>
      <c r="G147" s="641">
        <v>0</v>
      </c>
      <c r="H147" s="916" t="str">
        <f t="shared" si="3"/>
        <v>*</v>
      </c>
      <c r="I147" s="597" t="s">
        <v>803</v>
      </c>
      <c r="J147" s="434" t="s">
        <v>876</v>
      </c>
    </row>
    <row r="148" spans="1:12" ht="12.75">
      <c r="A148" s="446" t="s">
        <v>908</v>
      </c>
      <c r="B148" s="641">
        <v>0</v>
      </c>
      <c r="C148" s="641">
        <v>0</v>
      </c>
      <c r="D148" s="641">
        <v>0</v>
      </c>
      <c r="E148" s="641">
        <v>0</v>
      </c>
      <c r="F148" s="641">
        <v>0</v>
      </c>
      <c r="G148" s="641">
        <v>0</v>
      </c>
      <c r="H148" s="916" t="str">
        <f t="shared" si="3"/>
        <v>*</v>
      </c>
      <c r="I148" s="597" t="s">
        <v>701</v>
      </c>
      <c r="J148" s="569" t="s">
        <v>282</v>
      </c>
      <c r="L148" s="104"/>
    </row>
    <row r="149" spans="1:10" ht="12.75">
      <c r="A149" s="446" t="s">
        <v>908</v>
      </c>
      <c r="B149" s="641">
        <v>0</v>
      </c>
      <c r="C149" s="641">
        <v>0</v>
      </c>
      <c r="D149" s="641">
        <v>0</v>
      </c>
      <c r="E149" s="641">
        <v>0</v>
      </c>
      <c r="F149" s="641">
        <v>0</v>
      </c>
      <c r="G149" s="641">
        <v>0</v>
      </c>
      <c r="H149" s="916" t="str">
        <f t="shared" si="3"/>
        <v>*</v>
      </c>
      <c r="I149" s="597" t="s">
        <v>856</v>
      </c>
      <c r="J149" s="434" t="s">
        <v>912</v>
      </c>
    </row>
    <row r="150" spans="1:10" ht="12.75">
      <c r="A150" s="446" t="s">
        <v>908</v>
      </c>
      <c r="B150" s="641">
        <v>20</v>
      </c>
      <c r="C150" s="641">
        <v>20</v>
      </c>
      <c r="D150" s="641">
        <v>20</v>
      </c>
      <c r="E150" s="641">
        <v>20</v>
      </c>
      <c r="F150" s="641">
        <v>20</v>
      </c>
      <c r="G150" s="641">
        <v>12</v>
      </c>
      <c r="H150" s="916">
        <f t="shared" si="3"/>
        <v>0.6</v>
      </c>
      <c r="I150" s="597" t="s">
        <v>705</v>
      </c>
      <c r="J150" s="434" t="s">
        <v>877</v>
      </c>
    </row>
    <row r="151" spans="1:10" ht="12.75">
      <c r="A151" s="446" t="s">
        <v>908</v>
      </c>
      <c r="B151" s="641">
        <v>0</v>
      </c>
      <c r="C151" s="641">
        <v>0</v>
      </c>
      <c r="D151" s="641">
        <v>0</v>
      </c>
      <c r="E151" s="641">
        <v>1</v>
      </c>
      <c r="F151" s="641">
        <v>1</v>
      </c>
      <c r="G151" s="641">
        <v>1</v>
      </c>
      <c r="H151" s="916">
        <f t="shared" si="3"/>
        <v>1</v>
      </c>
      <c r="I151" s="597" t="s">
        <v>774</v>
      </c>
      <c r="J151" s="434" t="s">
        <v>775</v>
      </c>
    </row>
    <row r="152" spans="1:10" ht="12.75">
      <c r="A152" s="446" t="s">
        <v>908</v>
      </c>
      <c r="B152" s="641">
        <v>0</v>
      </c>
      <c r="C152" s="641">
        <v>0</v>
      </c>
      <c r="D152" s="641">
        <v>0</v>
      </c>
      <c r="E152" s="641">
        <v>0</v>
      </c>
      <c r="F152" s="641">
        <v>0</v>
      </c>
      <c r="G152" s="641">
        <v>0</v>
      </c>
      <c r="H152" s="916" t="str">
        <f t="shared" si="3"/>
        <v>*</v>
      </c>
      <c r="I152" s="597" t="s">
        <v>707</v>
      </c>
      <c r="J152" s="434" t="s">
        <v>708</v>
      </c>
    </row>
    <row r="153" spans="1:10" ht="12.75">
      <c r="A153" s="446" t="s">
        <v>908</v>
      </c>
      <c r="B153" s="641">
        <v>0</v>
      </c>
      <c r="C153" s="641">
        <v>0</v>
      </c>
      <c r="D153" s="641">
        <v>0</v>
      </c>
      <c r="E153" s="641">
        <v>0</v>
      </c>
      <c r="F153" s="641">
        <v>0</v>
      </c>
      <c r="G153" s="641">
        <v>0</v>
      </c>
      <c r="H153" s="916" t="str">
        <f t="shared" si="3"/>
        <v>*</v>
      </c>
      <c r="I153" s="597" t="s">
        <v>913</v>
      </c>
      <c r="J153" s="434" t="s">
        <v>914</v>
      </c>
    </row>
    <row r="154" spans="1:10" ht="12.75">
      <c r="A154" s="446" t="s">
        <v>908</v>
      </c>
      <c r="B154" s="641">
        <v>0</v>
      </c>
      <c r="C154" s="641">
        <v>0</v>
      </c>
      <c r="D154" s="641">
        <v>0</v>
      </c>
      <c r="E154" s="641">
        <v>0</v>
      </c>
      <c r="F154" s="641">
        <v>0</v>
      </c>
      <c r="G154" s="641">
        <v>0</v>
      </c>
      <c r="H154" s="916" t="str">
        <f t="shared" si="3"/>
        <v>*</v>
      </c>
      <c r="I154" s="597" t="s">
        <v>663</v>
      </c>
      <c r="J154" s="571" t="s">
        <v>326</v>
      </c>
    </row>
    <row r="155" spans="1:10" ht="12.75">
      <c r="A155" s="446" t="s">
        <v>908</v>
      </c>
      <c r="B155" s="641">
        <v>0</v>
      </c>
      <c r="C155" s="641">
        <v>0</v>
      </c>
      <c r="D155" s="641">
        <v>0</v>
      </c>
      <c r="E155" s="641">
        <v>0</v>
      </c>
      <c r="F155" s="641">
        <v>0</v>
      </c>
      <c r="G155" s="641">
        <v>0</v>
      </c>
      <c r="H155" s="916" t="str">
        <f t="shared" si="3"/>
        <v>*</v>
      </c>
      <c r="I155" s="597" t="s">
        <v>778</v>
      </c>
      <c r="J155" s="569" t="s">
        <v>76</v>
      </c>
    </row>
    <row r="156" spans="1:10" ht="12.75">
      <c r="A156" s="446" t="s">
        <v>908</v>
      </c>
      <c r="B156" s="641">
        <v>0</v>
      </c>
      <c r="C156" s="641">
        <v>0</v>
      </c>
      <c r="D156" s="641">
        <v>0</v>
      </c>
      <c r="E156" s="641">
        <v>0</v>
      </c>
      <c r="F156" s="641">
        <v>0</v>
      </c>
      <c r="G156" s="641">
        <v>0</v>
      </c>
      <c r="H156" s="916" t="str">
        <f t="shared" si="3"/>
        <v>*</v>
      </c>
      <c r="I156" s="597" t="s">
        <v>779</v>
      </c>
      <c r="J156" s="569" t="s">
        <v>75</v>
      </c>
    </row>
    <row r="157" spans="1:10" ht="12.75">
      <c r="A157" s="446" t="s">
        <v>908</v>
      </c>
      <c r="B157" s="641">
        <v>0</v>
      </c>
      <c r="C157" s="641">
        <v>0</v>
      </c>
      <c r="D157" s="641">
        <v>0</v>
      </c>
      <c r="E157" s="641">
        <v>0</v>
      </c>
      <c r="F157" s="641">
        <v>0</v>
      </c>
      <c r="G157" s="641">
        <v>0</v>
      </c>
      <c r="H157" s="916" t="str">
        <f t="shared" si="3"/>
        <v>*</v>
      </c>
      <c r="I157" s="597" t="s">
        <v>711</v>
      </c>
      <c r="J157" s="434" t="s">
        <v>880</v>
      </c>
    </row>
    <row r="158" spans="1:10" ht="12.75">
      <c r="A158" s="446" t="s">
        <v>908</v>
      </c>
      <c r="B158" s="641">
        <v>0</v>
      </c>
      <c r="C158" s="641">
        <v>0</v>
      </c>
      <c r="D158" s="641">
        <v>0</v>
      </c>
      <c r="E158" s="641">
        <v>0</v>
      </c>
      <c r="F158" s="641">
        <v>0</v>
      </c>
      <c r="G158" s="641">
        <v>0</v>
      </c>
      <c r="H158" s="916" t="str">
        <f t="shared" si="3"/>
        <v>*</v>
      </c>
      <c r="I158" s="597" t="s">
        <v>712</v>
      </c>
      <c r="J158" s="430" t="s">
        <v>915</v>
      </c>
    </row>
    <row r="159" spans="1:12" ht="12.75">
      <c r="A159" s="446" t="s">
        <v>908</v>
      </c>
      <c r="B159" s="641">
        <v>0</v>
      </c>
      <c r="C159" s="641">
        <v>0</v>
      </c>
      <c r="D159" s="641">
        <v>0</v>
      </c>
      <c r="E159" s="641">
        <v>0</v>
      </c>
      <c r="F159" s="641">
        <v>0</v>
      </c>
      <c r="G159" s="641">
        <v>0</v>
      </c>
      <c r="H159" s="916" t="str">
        <f t="shared" si="3"/>
        <v>*</v>
      </c>
      <c r="I159" s="597" t="s">
        <v>709</v>
      </c>
      <c r="J159" s="434" t="s">
        <v>879</v>
      </c>
      <c r="L159" s="574">
        <f>SUM(G134:G159)</f>
        <v>383</v>
      </c>
    </row>
    <row r="160" spans="1:10" ht="12.75">
      <c r="A160" s="446" t="s">
        <v>916</v>
      </c>
      <c r="B160" s="641">
        <v>0</v>
      </c>
      <c r="C160" s="641">
        <v>0</v>
      </c>
      <c r="D160" s="641">
        <v>0</v>
      </c>
      <c r="E160" s="641">
        <v>0</v>
      </c>
      <c r="F160" s="641">
        <v>0</v>
      </c>
      <c r="G160" s="641">
        <v>0</v>
      </c>
      <c r="H160" s="916" t="str">
        <f t="shared" si="3"/>
        <v>*</v>
      </c>
      <c r="I160" s="597" t="s">
        <v>740</v>
      </c>
      <c r="J160" s="569" t="s">
        <v>280</v>
      </c>
    </row>
    <row r="161" spans="1:10" ht="12.75">
      <c r="A161" s="446" t="s">
        <v>917</v>
      </c>
      <c r="B161" s="641">
        <v>0</v>
      </c>
      <c r="C161" s="641">
        <v>0</v>
      </c>
      <c r="D161" s="641">
        <v>0</v>
      </c>
      <c r="E161" s="641">
        <v>0</v>
      </c>
      <c r="F161" s="641">
        <v>0</v>
      </c>
      <c r="G161" s="641">
        <v>0</v>
      </c>
      <c r="H161" s="916" t="str">
        <f t="shared" si="3"/>
        <v>*</v>
      </c>
      <c r="I161" s="597" t="s">
        <v>735</v>
      </c>
      <c r="J161" s="513" t="s">
        <v>918</v>
      </c>
    </row>
    <row r="162" spans="1:10" ht="12.75">
      <c r="A162" s="446" t="s">
        <v>917</v>
      </c>
      <c r="B162" s="641">
        <v>0</v>
      </c>
      <c r="C162" s="641">
        <v>0</v>
      </c>
      <c r="D162" s="641">
        <v>0</v>
      </c>
      <c r="E162" s="641">
        <v>0</v>
      </c>
      <c r="F162" s="641">
        <v>0</v>
      </c>
      <c r="G162" s="641">
        <v>0</v>
      </c>
      <c r="H162" s="916" t="str">
        <f t="shared" si="3"/>
        <v>*</v>
      </c>
      <c r="I162" s="748" t="s">
        <v>1058</v>
      </c>
      <c r="J162" s="569" t="s">
        <v>1160</v>
      </c>
    </row>
    <row r="163" spans="1:10" ht="12.75">
      <c r="A163" s="446" t="s">
        <v>917</v>
      </c>
      <c r="B163" s="641">
        <v>0</v>
      </c>
      <c r="C163" s="641">
        <v>0</v>
      </c>
      <c r="D163" s="641">
        <v>0</v>
      </c>
      <c r="E163" s="641">
        <v>0</v>
      </c>
      <c r="F163" s="641">
        <v>0</v>
      </c>
      <c r="G163" s="641">
        <v>0</v>
      </c>
      <c r="H163" s="916" t="str">
        <f t="shared" si="3"/>
        <v>*</v>
      </c>
      <c r="I163" s="593" t="s">
        <v>68</v>
      </c>
      <c r="J163" s="569" t="s">
        <v>80</v>
      </c>
    </row>
    <row r="164" spans="1:10" ht="12.75">
      <c r="A164" s="446" t="s">
        <v>917</v>
      </c>
      <c r="B164" s="641">
        <v>60</v>
      </c>
      <c r="C164" s="641">
        <v>60</v>
      </c>
      <c r="D164" s="641">
        <v>60</v>
      </c>
      <c r="E164" s="641">
        <v>60</v>
      </c>
      <c r="F164" s="641">
        <v>60</v>
      </c>
      <c r="G164" s="641">
        <v>59</v>
      </c>
      <c r="H164" s="916">
        <f t="shared" si="3"/>
        <v>0.9833333333333333</v>
      </c>
      <c r="I164" s="748" t="s">
        <v>66</v>
      </c>
      <c r="J164" s="569" t="s">
        <v>81</v>
      </c>
    </row>
    <row r="165" spans="1:10" ht="12.75">
      <c r="A165" s="446" t="s">
        <v>917</v>
      </c>
      <c r="B165" s="641">
        <v>0</v>
      </c>
      <c r="C165" s="641">
        <v>0</v>
      </c>
      <c r="D165" s="641">
        <v>0</v>
      </c>
      <c r="E165" s="641">
        <v>0</v>
      </c>
      <c r="F165" s="641">
        <v>0</v>
      </c>
      <c r="G165" s="641">
        <v>0</v>
      </c>
      <c r="H165" s="916" t="str">
        <f t="shared" si="3"/>
        <v>*</v>
      </c>
      <c r="I165" s="748" t="s">
        <v>67</v>
      </c>
      <c r="J165" s="569" t="s">
        <v>82</v>
      </c>
    </row>
    <row r="166" spans="1:13" ht="12.75">
      <c r="A166" s="446" t="s">
        <v>917</v>
      </c>
      <c r="B166" s="641">
        <v>0</v>
      </c>
      <c r="C166" s="641">
        <v>0</v>
      </c>
      <c r="D166" s="641">
        <v>0</v>
      </c>
      <c r="E166" s="641">
        <v>0</v>
      </c>
      <c r="F166" s="641">
        <v>0</v>
      </c>
      <c r="G166" s="641">
        <v>0</v>
      </c>
      <c r="H166" s="916" t="str">
        <f t="shared" si="3"/>
        <v>*</v>
      </c>
      <c r="I166" s="597" t="s">
        <v>737</v>
      </c>
      <c r="J166" s="434" t="s">
        <v>873</v>
      </c>
      <c r="L166" s="104"/>
      <c r="M166" s="104"/>
    </row>
    <row r="167" spans="1:10" ht="12.75">
      <c r="A167" s="446" t="s">
        <v>917</v>
      </c>
      <c r="B167" s="641">
        <v>25</v>
      </c>
      <c r="C167" s="641">
        <v>25</v>
      </c>
      <c r="D167" s="641">
        <v>25</v>
      </c>
      <c r="E167" s="641">
        <v>25</v>
      </c>
      <c r="F167" s="641">
        <v>25</v>
      </c>
      <c r="G167" s="641">
        <v>30</v>
      </c>
      <c r="H167" s="916">
        <f t="shared" si="3"/>
        <v>1.2</v>
      </c>
      <c r="I167" s="597" t="s">
        <v>695</v>
      </c>
      <c r="J167" s="434" t="s">
        <v>874</v>
      </c>
    </row>
    <row r="168" spans="1:12" ht="12.75">
      <c r="A168" s="446" t="s">
        <v>917</v>
      </c>
      <c r="B168" s="641">
        <v>30</v>
      </c>
      <c r="C168" s="641">
        <v>30</v>
      </c>
      <c r="D168" s="641">
        <v>80</v>
      </c>
      <c r="E168" s="641">
        <v>80</v>
      </c>
      <c r="F168" s="641">
        <v>80</v>
      </c>
      <c r="G168" s="641">
        <v>43</v>
      </c>
      <c r="H168" s="916">
        <f t="shared" si="3"/>
        <v>0.5375</v>
      </c>
      <c r="I168" s="597" t="s">
        <v>740</v>
      </c>
      <c r="J168" s="569" t="s">
        <v>280</v>
      </c>
      <c r="L168" s="104"/>
    </row>
    <row r="169" spans="1:14" ht="12.75">
      <c r="A169" s="446" t="s">
        <v>917</v>
      </c>
      <c r="B169" s="641">
        <v>0</v>
      </c>
      <c r="C169" s="641">
        <v>0</v>
      </c>
      <c r="D169" s="641">
        <v>0</v>
      </c>
      <c r="E169" s="641">
        <v>0</v>
      </c>
      <c r="F169" s="641">
        <v>0</v>
      </c>
      <c r="G169" s="641">
        <v>0</v>
      </c>
      <c r="H169" s="916" t="str">
        <f t="shared" si="3"/>
        <v>*</v>
      </c>
      <c r="I169" s="597" t="s">
        <v>887</v>
      </c>
      <c r="J169" s="434" t="s">
        <v>888</v>
      </c>
      <c r="L169" s="104"/>
      <c r="N169" s="104"/>
    </row>
    <row r="170" spans="1:10" ht="12.75">
      <c r="A170" s="446" t="s">
        <v>917</v>
      </c>
      <c r="B170" s="641">
        <v>0</v>
      </c>
      <c r="C170" s="641">
        <v>0</v>
      </c>
      <c r="D170" s="641">
        <v>0</v>
      </c>
      <c r="E170" s="641">
        <v>0</v>
      </c>
      <c r="F170" s="641">
        <v>0</v>
      </c>
      <c r="G170" s="641">
        <v>0</v>
      </c>
      <c r="H170" s="916" t="str">
        <f t="shared" si="3"/>
        <v>*</v>
      </c>
      <c r="I170" s="597" t="s">
        <v>803</v>
      </c>
      <c r="J170" s="434" t="s">
        <v>876</v>
      </c>
    </row>
    <row r="171" spans="1:12" ht="12.75">
      <c r="A171" s="446" t="s">
        <v>917</v>
      </c>
      <c r="B171" s="641">
        <v>2</v>
      </c>
      <c r="C171" s="641">
        <v>2</v>
      </c>
      <c r="D171" s="641">
        <v>2</v>
      </c>
      <c r="E171" s="641">
        <v>2</v>
      </c>
      <c r="F171" s="641">
        <v>2</v>
      </c>
      <c r="G171" s="641">
        <v>0</v>
      </c>
      <c r="H171" s="916" t="str">
        <f t="shared" si="3"/>
        <v>*</v>
      </c>
      <c r="I171" s="597" t="s">
        <v>701</v>
      </c>
      <c r="J171" s="569" t="s">
        <v>282</v>
      </c>
      <c r="L171" s="104"/>
    </row>
    <row r="172" spans="1:10" ht="12.75">
      <c r="A172" s="446" t="s">
        <v>917</v>
      </c>
      <c r="B172" s="641">
        <v>0</v>
      </c>
      <c r="C172" s="641">
        <v>0</v>
      </c>
      <c r="D172" s="641">
        <v>0</v>
      </c>
      <c r="E172" s="641">
        <v>0</v>
      </c>
      <c r="F172" s="641">
        <v>0</v>
      </c>
      <c r="G172" s="641">
        <v>0</v>
      </c>
      <c r="H172" s="916" t="str">
        <f t="shared" si="3"/>
        <v>*</v>
      </c>
      <c r="I172" s="597" t="s">
        <v>705</v>
      </c>
      <c r="J172" s="434" t="s">
        <v>877</v>
      </c>
    </row>
    <row r="173" spans="1:10" ht="12.75">
      <c r="A173" s="446" t="s">
        <v>917</v>
      </c>
      <c r="B173" s="641">
        <v>0</v>
      </c>
      <c r="C173" s="641">
        <v>0</v>
      </c>
      <c r="D173" s="641">
        <v>0</v>
      </c>
      <c r="E173" s="641">
        <v>0</v>
      </c>
      <c r="F173" s="641">
        <v>0</v>
      </c>
      <c r="G173" s="641">
        <v>0</v>
      </c>
      <c r="H173" s="916" t="str">
        <f t="shared" si="3"/>
        <v>*</v>
      </c>
      <c r="I173" s="748" t="s">
        <v>723</v>
      </c>
      <c r="J173" s="569" t="s">
        <v>904</v>
      </c>
    </row>
    <row r="174" spans="1:10" ht="12.75">
      <c r="A174" s="446" t="s">
        <v>917</v>
      </c>
      <c r="B174" s="641">
        <v>0</v>
      </c>
      <c r="C174" s="641">
        <v>0</v>
      </c>
      <c r="D174" s="641">
        <v>0</v>
      </c>
      <c r="E174" s="641">
        <v>0</v>
      </c>
      <c r="F174" s="641">
        <v>0</v>
      </c>
      <c r="G174" s="641">
        <v>0</v>
      </c>
      <c r="H174" s="916" t="str">
        <f t="shared" si="3"/>
        <v>*</v>
      </c>
      <c r="I174" s="597" t="s">
        <v>891</v>
      </c>
      <c r="J174" s="434" t="s">
        <v>892</v>
      </c>
    </row>
    <row r="175" spans="1:12" ht="12.75">
      <c r="A175" s="446" t="s">
        <v>917</v>
      </c>
      <c r="B175" s="641">
        <v>0</v>
      </c>
      <c r="C175" s="641">
        <v>0</v>
      </c>
      <c r="D175" s="641">
        <v>0</v>
      </c>
      <c r="E175" s="641">
        <v>0</v>
      </c>
      <c r="F175" s="641">
        <v>0</v>
      </c>
      <c r="G175" s="641">
        <v>0</v>
      </c>
      <c r="H175" s="916" t="str">
        <f t="shared" si="3"/>
        <v>*</v>
      </c>
      <c r="I175" s="597" t="s">
        <v>778</v>
      </c>
      <c r="J175" s="569" t="s">
        <v>76</v>
      </c>
      <c r="L175" s="104">
        <f>SUM(G161:G175)</f>
        <v>132</v>
      </c>
    </row>
    <row r="176" spans="1:10" ht="12.75">
      <c r="A176" s="446" t="s">
        <v>919</v>
      </c>
      <c r="B176" s="641">
        <v>10</v>
      </c>
      <c r="C176" s="641">
        <v>10</v>
      </c>
      <c r="D176" s="641">
        <v>10</v>
      </c>
      <c r="E176" s="641">
        <v>10</v>
      </c>
      <c r="F176" s="641">
        <v>10</v>
      </c>
      <c r="G176" s="641">
        <v>16</v>
      </c>
      <c r="H176" s="916">
        <f t="shared" si="3"/>
        <v>1.6</v>
      </c>
      <c r="I176" s="597" t="s">
        <v>670</v>
      </c>
      <c r="J176" s="434" t="s">
        <v>883</v>
      </c>
    </row>
    <row r="177" spans="1:10" ht="12.75">
      <c r="A177" s="446" t="s">
        <v>919</v>
      </c>
      <c r="B177" s="641">
        <v>0</v>
      </c>
      <c r="C177" s="641">
        <v>0</v>
      </c>
      <c r="D177" s="641">
        <v>0</v>
      </c>
      <c r="E177" s="641">
        <v>0</v>
      </c>
      <c r="F177" s="641">
        <v>0</v>
      </c>
      <c r="G177" s="641">
        <v>0</v>
      </c>
      <c r="H177" s="916" t="str">
        <f t="shared" si="3"/>
        <v>*</v>
      </c>
      <c r="I177" s="597" t="s">
        <v>717</v>
      </c>
      <c r="J177" s="434" t="s">
        <v>932</v>
      </c>
    </row>
    <row r="178" spans="1:10" ht="12.75">
      <c r="A178" s="446" t="s">
        <v>919</v>
      </c>
      <c r="B178" s="819">
        <v>400</v>
      </c>
      <c r="C178" s="819">
        <v>400</v>
      </c>
      <c r="D178" s="819">
        <v>400</v>
      </c>
      <c r="E178" s="819">
        <v>400</v>
      </c>
      <c r="F178" s="819">
        <v>400</v>
      </c>
      <c r="G178" s="819">
        <v>128</v>
      </c>
      <c r="H178" s="916">
        <f t="shared" si="3"/>
        <v>0.32</v>
      </c>
      <c r="I178" s="597" t="s">
        <v>688</v>
      </c>
      <c r="J178" s="434" t="s">
        <v>902</v>
      </c>
    </row>
    <row r="179" spans="1:10" ht="12.75">
      <c r="A179" s="446" t="s">
        <v>919</v>
      </c>
      <c r="B179" s="641">
        <v>0</v>
      </c>
      <c r="C179" s="641">
        <v>0</v>
      </c>
      <c r="D179" s="641">
        <v>0</v>
      </c>
      <c r="E179" s="641">
        <v>0</v>
      </c>
      <c r="F179" s="641">
        <v>0</v>
      </c>
      <c r="G179" s="641">
        <v>0</v>
      </c>
      <c r="H179" s="916" t="str">
        <f t="shared" si="3"/>
        <v>*</v>
      </c>
      <c r="I179" s="597" t="s">
        <v>732</v>
      </c>
      <c r="J179" s="434" t="s">
        <v>933</v>
      </c>
    </row>
    <row r="180" spans="1:10" ht="12.75">
      <c r="A180" s="446" t="s">
        <v>919</v>
      </c>
      <c r="B180" s="641">
        <v>0</v>
      </c>
      <c r="C180" s="641">
        <v>0</v>
      </c>
      <c r="D180" s="641">
        <v>0</v>
      </c>
      <c r="E180" s="641">
        <v>0</v>
      </c>
      <c r="F180" s="641">
        <v>0</v>
      </c>
      <c r="G180" s="641">
        <v>0</v>
      </c>
      <c r="H180" s="916" t="str">
        <f t="shared" si="3"/>
        <v>*</v>
      </c>
      <c r="I180" s="597" t="s">
        <v>735</v>
      </c>
      <c r="J180" s="513" t="s">
        <v>918</v>
      </c>
    </row>
    <row r="181" spans="1:10" ht="12.75">
      <c r="A181" s="446" t="s">
        <v>919</v>
      </c>
      <c r="B181" s="641">
        <v>20</v>
      </c>
      <c r="C181" s="641">
        <v>20</v>
      </c>
      <c r="D181" s="641">
        <v>20</v>
      </c>
      <c r="E181" s="641">
        <v>20</v>
      </c>
      <c r="F181" s="641">
        <v>20</v>
      </c>
      <c r="G181" s="641">
        <v>18</v>
      </c>
      <c r="H181" s="916">
        <f t="shared" si="3"/>
        <v>0.9</v>
      </c>
      <c r="I181" s="748" t="s">
        <v>1058</v>
      </c>
      <c r="J181" s="569" t="s">
        <v>1160</v>
      </c>
    </row>
    <row r="182" spans="1:10" ht="12.75">
      <c r="A182" s="446" t="s">
        <v>919</v>
      </c>
      <c r="B182" s="641">
        <v>24</v>
      </c>
      <c r="C182" s="641">
        <v>24</v>
      </c>
      <c r="D182" s="641">
        <v>24</v>
      </c>
      <c r="E182" s="641">
        <v>24</v>
      </c>
      <c r="F182" s="641">
        <v>24</v>
      </c>
      <c r="G182" s="641">
        <v>21</v>
      </c>
      <c r="H182" s="916">
        <f t="shared" si="3"/>
        <v>0.875</v>
      </c>
      <c r="I182" s="593" t="s">
        <v>68</v>
      </c>
      <c r="J182" s="569" t="s">
        <v>80</v>
      </c>
    </row>
    <row r="183" spans="1:10" ht="12.75">
      <c r="A183" s="446" t="s">
        <v>919</v>
      </c>
      <c r="B183" s="641">
        <v>10</v>
      </c>
      <c r="C183" s="641">
        <v>10</v>
      </c>
      <c r="D183" s="641">
        <v>10</v>
      </c>
      <c r="E183" s="641">
        <v>5</v>
      </c>
      <c r="F183" s="641">
        <v>5</v>
      </c>
      <c r="G183" s="641">
        <v>5</v>
      </c>
      <c r="H183" s="916">
        <f t="shared" si="3"/>
        <v>1</v>
      </c>
      <c r="I183" s="748" t="s">
        <v>66</v>
      </c>
      <c r="J183" s="569" t="s">
        <v>81</v>
      </c>
    </row>
    <row r="184" spans="1:10" ht="12.75">
      <c r="A184" s="446" t="s">
        <v>919</v>
      </c>
      <c r="B184" s="641">
        <v>28</v>
      </c>
      <c r="C184" s="641">
        <v>28</v>
      </c>
      <c r="D184" s="641">
        <v>28</v>
      </c>
      <c r="E184" s="641">
        <v>31</v>
      </c>
      <c r="F184" s="641">
        <v>31</v>
      </c>
      <c r="G184" s="641">
        <v>25</v>
      </c>
      <c r="H184" s="916">
        <f aca="true" t="shared" si="4" ref="H184:H217">IF(OR(G184=0,F184=0),"*",G184/F184)</f>
        <v>0.8064516129032258</v>
      </c>
      <c r="I184" s="748" t="s">
        <v>67</v>
      </c>
      <c r="J184" s="569" t="s">
        <v>82</v>
      </c>
    </row>
    <row r="185" spans="1:12" ht="12.75">
      <c r="A185" s="446" t="s">
        <v>919</v>
      </c>
      <c r="B185" s="641">
        <v>55</v>
      </c>
      <c r="C185" s="641">
        <v>55</v>
      </c>
      <c r="D185" s="641">
        <v>55</v>
      </c>
      <c r="E185" s="641">
        <v>55</v>
      </c>
      <c r="F185" s="641">
        <v>55</v>
      </c>
      <c r="G185" s="641">
        <v>34</v>
      </c>
      <c r="H185" s="916">
        <f t="shared" si="4"/>
        <v>0.6181818181818182</v>
      </c>
      <c r="I185" s="597" t="s">
        <v>737</v>
      </c>
      <c r="J185" s="434" t="s">
        <v>873</v>
      </c>
      <c r="L185" s="104"/>
    </row>
    <row r="186" spans="1:13" ht="12.75">
      <c r="A186" s="446" t="s">
        <v>919</v>
      </c>
      <c r="B186" s="641">
        <v>300</v>
      </c>
      <c r="C186" s="641">
        <v>300</v>
      </c>
      <c r="D186" s="641">
        <v>300</v>
      </c>
      <c r="E186" s="641">
        <v>300</v>
      </c>
      <c r="F186" s="641">
        <v>300</v>
      </c>
      <c r="G186" s="641">
        <f>255+3</f>
        <v>258</v>
      </c>
      <c r="H186" s="916">
        <f t="shared" si="4"/>
        <v>0.86</v>
      </c>
      <c r="I186" s="597" t="s">
        <v>695</v>
      </c>
      <c r="J186" s="434" t="s">
        <v>874</v>
      </c>
      <c r="L186" s="104"/>
      <c r="M186" s="104"/>
    </row>
    <row r="187" spans="1:12" ht="12.75">
      <c r="A187" s="446" t="s">
        <v>919</v>
      </c>
      <c r="B187" s="641">
        <v>0</v>
      </c>
      <c r="C187" s="641">
        <v>0</v>
      </c>
      <c r="D187" s="641">
        <v>0</v>
      </c>
      <c r="E187" s="641">
        <v>0</v>
      </c>
      <c r="F187" s="641">
        <v>0</v>
      </c>
      <c r="G187" s="641">
        <v>0</v>
      </c>
      <c r="H187" s="916" t="str">
        <f t="shared" si="4"/>
        <v>*</v>
      </c>
      <c r="I187" s="597" t="s">
        <v>739</v>
      </c>
      <c r="J187" s="569" t="s">
        <v>273</v>
      </c>
      <c r="L187" s="104"/>
    </row>
    <row r="188" spans="1:12" ht="12.75">
      <c r="A188" s="446" t="s">
        <v>919</v>
      </c>
      <c r="B188" s="641">
        <v>35</v>
      </c>
      <c r="C188" s="641">
        <v>35</v>
      </c>
      <c r="D188" s="641">
        <v>35</v>
      </c>
      <c r="E188" s="641">
        <v>48</v>
      </c>
      <c r="F188" s="641">
        <v>48</v>
      </c>
      <c r="G188" s="641">
        <v>48</v>
      </c>
      <c r="H188" s="916">
        <f t="shared" si="4"/>
        <v>1</v>
      </c>
      <c r="I188" s="597" t="s">
        <v>740</v>
      </c>
      <c r="J188" s="569" t="s">
        <v>280</v>
      </c>
      <c r="L188" s="104"/>
    </row>
    <row r="189" spans="1:10" ht="12.75">
      <c r="A189" s="446" t="s">
        <v>919</v>
      </c>
      <c r="B189" s="641">
        <v>25</v>
      </c>
      <c r="C189" s="641">
        <v>25</v>
      </c>
      <c r="D189" s="641">
        <v>25</v>
      </c>
      <c r="E189" s="641">
        <v>25</v>
      </c>
      <c r="F189" s="641">
        <v>25</v>
      </c>
      <c r="G189" s="641">
        <v>2</v>
      </c>
      <c r="H189" s="916">
        <f t="shared" si="4"/>
        <v>0.08</v>
      </c>
      <c r="I189" s="597" t="s">
        <v>741</v>
      </c>
      <c r="J189" s="434" t="s">
        <v>911</v>
      </c>
    </row>
    <row r="190" spans="1:12" ht="12.75">
      <c r="A190" s="446" t="s">
        <v>919</v>
      </c>
      <c r="B190" s="641">
        <v>25</v>
      </c>
      <c r="C190" s="641">
        <v>25</v>
      </c>
      <c r="D190" s="641">
        <v>25</v>
      </c>
      <c r="E190" s="641">
        <v>25</v>
      </c>
      <c r="F190" s="641">
        <v>25</v>
      </c>
      <c r="G190" s="641">
        <v>11</v>
      </c>
      <c r="H190" s="916">
        <f t="shared" si="4"/>
        <v>0.44</v>
      </c>
      <c r="I190" s="597" t="s">
        <v>743</v>
      </c>
      <c r="J190" s="434" t="s">
        <v>886</v>
      </c>
      <c r="L190" s="104"/>
    </row>
    <row r="191" spans="1:12" ht="12.75">
      <c r="A191" s="446" t="s">
        <v>919</v>
      </c>
      <c r="B191" s="641">
        <v>5</v>
      </c>
      <c r="C191" s="641">
        <v>5</v>
      </c>
      <c r="D191" s="641">
        <v>5</v>
      </c>
      <c r="E191" s="641">
        <v>5</v>
      </c>
      <c r="F191" s="641">
        <v>5</v>
      </c>
      <c r="G191" s="641">
        <v>21</v>
      </c>
      <c r="H191" s="916">
        <f t="shared" si="4"/>
        <v>4.2</v>
      </c>
      <c r="I191" s="597" t="s">
        <v>693</v>
      </c>
      <c r="J191" s="434" t="s">
        <v>936</v>
      </c>
      <c r="L191" s="104"/>
    </row>
    <row r="192" spans="1:10" ht="12.75">
      <c r="A192" s="446" t="s">
        <v>919</v>
      </c>
      <c r="B192" s="641">
        <v>10</v>
      </c>
      <c r="C192" s="641">
        <v>10</v>
      </c>
      <c r="D192" s="641">
        <v>10</v>
      </c>
      <c r="E192" s="641">
        <v>10</v>
      </c>
      <c r="F192" s="641">
        <v>10</v>
      </c>
      <c r="G192" s="641">
        <v>4</v>
      </c>
      <c r="H192" s="916">
        <f t="shared" si="4"/>
        <v>0.4</v>
      </c>
      <c r="I192" s="597" t="s">
        <v>697</v>
      </c>
      <c r="J192" s="434" t="s">
        <v>698</v>
      </c>
    </row>
    <row r="193" spans="1:12" ht="12.75">
      <c r="A193" s="446" t="s">
        <v>919</v>
      </c>
      <c r="B193" s="641">
        <v>0</v>
      </c>
      <c r="C193" s="641">
        <v>0</v>
      </c>
      <c r="D193" s="641">
        <v>0</v>
      </c>
      <c r="E193" s="641">
        <v>0</v>
      </c>
      <c r="F193" s="641">
        <v>3</v>
      </c>
      <c r="G193" s="641">
        <v>3</v>
      </c>
      <c r="H193" s="916">
        <f t="shared" si="4"/>
        <v>1</v>
      </c>
      <c r="I193" s="597" t="s">
        <v>887</v>
      </c>
      <c r="J193" s="434" t="s">
        <v>888</v>
      </c>
      <c r="L193" s="104"/>
    </row>
    <row r="194" spans="1:10" ht="12.75">
      <c r="A194" s="446" t="s">
        <v>919</v>
      </c>
      <c r="B194" s="641">
        <v>6</v>
      </c>
      <c r="C194" s="641">
        <v>32</v>
      </c>
      <c r="D194" s="641">
        <v>32</v>
      </c>
      <c r="E194" s="641">
        <v>32</v>
      </c>
      <c r="F194" s="641">
        <v>32</v>
      </c>
      <c r="G194" s="641">
        <v>22</v>
      </c>
      <c r="H194" s="916">
        <f t="shared" si="4"/>
        <v>0.6875</v>
      </c>
      <c r="I194" s="597" t="s">
        <v>868</v>
      </c>
      <c r="J194" s="434" t="s">
        <v>875</v>
      </c>
    </row>
    <row r="195" spans="1:10" ht="12.75">
      <c r="A195" s="446" t="s">
        <v>919</v>
      </c>
      <c r="B195" s="641">
        <v>0</v>
      </c>
      <c r="C195" s="641">
        <v>0</v>
      </c>
      <c r="D195" s="641">
        <v>0</v>
      </c>
      <c r="E195" s="641">
        <v>0</v>
      </c>
      <c r="F195" s="641">
        <v>0</v>
      </c>
      <c r="G195" s="641">
        <v>0</v>
      </c>
      <c r="H195" s="916" t="str">
        <f t="shared" si="4"/>
        <v>*</v>
      </c>
      <c r="I195" s="597" t="s">
        <v>937</v>
      </c>
      <c r="J195" s="484" t="s">
        <v>938</v>
      </c>
    </row>
    <row r="196" spans="1:10" ht="12.75">
      <c r="A196" s="446" t="s">
        <v>919</v>
      </c>
      <c r="B196" s="641">
        <v>200</v>
      </c>
      <c r="C196" s="641">
        <v>196</v>
      </c>
      <c r="D196" s="641">
        <v>196</v>
      </c>
      <c r="E196" s="641">
        <v>196</v>
      </c>
      <c r="F196" s="641">
        <v>196</v>
      </c>
      <c r="G196" s="641">
        <v>171</v>
      </c>
      <c r="H196" s="916">
        <f t="shared" si="4"/>
        <v>0.8724489795918368</v>
      </c>
      <c r="I196" s="597" t="s">
        <v>803</v>
      </c>
      <c r="J196" s="434" t="s">
        <v>876</v>
      </c>
    </row>
    <row r="197" spans="1:10" ht="12.75">
      <c r="A197" s="446" t="s">
        <v>919</v>
      </c>
      <c r="B197" s="641">
        <v>25</v>
      </c>
      <c r="C197" s="641">
        <v>25</v>
      </c>
      <c r="D197" s="641">
        <v>25</v>
      </c>
      <c r="E197" s="641">
        <v>25</v>
      </c>
      <c r="F197" s="641">
        <v>25</v>
      </c>
      <c r="G197" s="641">
        <v>21</v>
      </c>
      <c r="H197" s="916">
        <f t="shared" si="4"/>
        <v>0.84</v>
      </c>
      <c r="I197" s="597" t="s">
        <v>701</v>
      </c>
      <c r="J197" s="569" t="s">
        <v>282</v>
      </c>
    </row>
    <row r="198" spans="1:13" ht="12.75">
      <c r="A198" s="446" t="s">
        <v>919</v>
      </c>
      <c r="B198" s="641">
        <v>0</v>
      </c>
      <c r="C198" s="641">
        <v>0</v>
      </c>
      <c r="D198" s="641">
        <v>0</v>
      </c>
      <c r="E198" s="641">
        <v>0</v>
      </c>
      <c r="F198" s="641">
        <v>0</v>
      </c>
      <c r="G198" s="641">
        <v>0</v>
      </c>
      <c r="H198" s="916" t="str">
        <f t="shared" si="4"/>
        <v>*</v>
      </c>
      <c r="I198" s="597" t="s">
        <v>856</v>
      </c>
      <c r="J198" s="434" t="s">
        <v>912</v>
      </c>
      <c r="L198" s="104"/>
      <c r="M198" s="104"/>
    </row>
    <row r="199" spans="1:10" ht="12.75">
      <c r="A199" s="446" t="s">
        <v>919</v>
      </c>
      <c r="B199" s="641">
        <v>25</v>
      </c>
      <c r="C199" s="641">
        <v>25</v>
      </c>
      <c r="D199" s="641">
        <v>25</v>
      </c>
      <c r="E199" s="641">
        <v>25</v>
      </c>
      <c r="F199" s="641">
        <v>25</v>
      </c>
      <c r="G199" s="641">
        <v>23</v>
      </c>
      <c r="H199" s="916">
        <f t="shared" si="4"/>
        <v>0.92</v>
      </c>
      <c r="I199" s="597" t="s">
        <v>668</v>
      </c>
      <c r="J199" s="434" t="s">
        <v>669</v>
      </c>
    </row>
    <row r="200" spans="1:12" ht="12.75">
      <c r="A200" s="446" t="s">
        <v>919</v>
      </c>
      <c r="B200" s="641">
        <v>20</v>
      </c>
      <c r="C200" s="641">
        <v>20</v>
      </c>
      <c r="D200" s="641">
        <v>20</v>
      </c>
      <c r="E200" s="641">
        <v>20</v>
      </c>
      <c r="F200" s="641">
        <v>20</v>
      </c>
      <c r="G200" s="641">
        <v>12</v>
      </c>
      <c r="H200" s="916">
        <f t="shared" si="4"/>
        <v>0.6</v>
      </c>
      <c r="I200" s="597" t="s">
        <v>703</v>
      </c>
      <c r="J200" s="434" t="s">
        <v>890</v>
      </c>
      <c r="L200" s="104"/>
    </row>
    <row r="201" spans="1:10" ht="12.75">
      <c r="A201" s="446" t="s">
        <v>919</v>
      </c>
      <c r="B201" s="641">
        <v>533</v>
      </c>
      <c r="C201" s="641">
        <v>533</v>
      </c>
      <c r="D201" s="641">
        <v>548</v>
      </c>
      <c r="E201" s="641">
        <v>548</v>
      </c>
      <c r="F201" s="641">
        <v>548</v>
      </c>
      <c r="G201" s="641">
        <v>454</v>
      </c>
      <c r="H201" s="916">
        <f t="shared" si="4"/>
        <v>0.8284671532846716</v>
      </c>
      <c r="I201" s="597" t="s">
        <v>705</v>
      </c>
      <c r="J201" s="434" t="s">
        <v>877</v>
      </c>
    </row>
    <row r="202" spans="1:10" ht="12.75">
      <c r="A202" s="446" t="s">
        <v>919</v>
      </c>
      <c r="B202" s="641">
        <v>22</v>
      </c>
      <c r="C202" s="641">
        <v>22</v>
      </c>
      <c r="D202" s="641">
        <v>22</v>
      </c>
      <c r="E202" s="641">
        <v>5</v>
      </c>
      <c r="F202" s="641">
        <v>5</v>
      </c>
      <c r="G202" s="641">
        <v>3</v>
      </c>
      <c r="H202" s="916">
        <f t="shared" si="4"/>
        <v>0.6</v>
      </c>
      <c r="I202" s="597" t="s">
        <v>723</v>
      </c>
      <c r="J202" s="434" t="s">
        <v>904</v>
      </c>
    </row>
    <row r="203" spans="1:12" ht="12.75">
      <c r="A203" s="446" t="s">
        <v>919</v>
      </c>
      <c r="B203" s="641">
        <v>120</v>
      </c>
      <c r="C203" s="641">
        <v>120</v>
      </c>
      <c r="D203" s="641">
        <v>140</v>
      </c>
      <c r="E203" s="641">
        <v>140</v>
      </c>
      <c r="F203" s="641">
        <v>140</v>
      </c>
      <c r="G203" s="641">
        <v>140</v>
      </c>
      <c r="H203" s="916">
        <f t="shared" si="4"/>
        <v>1</v>
      </c>
      <c r="I203" s="597" t="s">
        <v>891</v>
      </c>
      <c r="J203" s="434" t="s">
        <v>892</v>
      </c>
      <c r="L203" s="104"/>
    </row>
    <row r="204" spans="1:10" ht="12.75">
      <c r="A204" s="446" t="s">
        <v>919</v>
      </c>
      <c r="B204" s="641">
        <v>4</v>
      </c>
      <c r="C204" s="641">
        <v>4</v>
      </c>
      <c r="D204" s="641">
        <v>14</v>
      </c>
      <c r="E204" s="641">
        <v>12</v>
      </c>
      <c r="F204" s="641">
        <v>12</v>
      </c>
      <c r="G204" s="641">
        <v>13</v>
      </c>
      <c r="H204" s="916">
        <f t="shared" si="4"/>
        <v>1.0833333333333333</v>
      </c>
      <c r="I204" s="597" t="s">
        <v>774</v>
      </c>
      <c r="J204" s="434" t="s">
        <v>775</v>
      </c>
    </row>
    <row r="205" spans="1:10" ht="12.75">
      <c r="A205" s="446" t="s">
        <v>919</v>
      </c>
      <c r="B205" s="641">
        <v>200</v>
      </c>
      <c r="C205" s="641">
        <v>200</v>
      </c>
      <c r="D205" s="641">
        <v>200</v>
      </c>
      <c r="E205" s="641">
        <v>200</v>
      </c>
      <c r="F205" s="641">
        <v>200</v>
      </c>
      <c r="G205" s="641">
        <v>186</v>
      </c>
      <c r="H205" s="916">
        <f t="shared" si="4"/>
        <v>0.93</v>
      </c>
      <c r="I205" s="597" t="s">
        <v>707</v>
      </c>
      <c r="J205" s="434" t="s">
        <v>708</v>
      </c>
    </row>
    <row r="206" spans="1:10" ht="12.75">
      <c r="A206" s="446" t="s">
        <v>919</v>
      </c>
      <c r="B206" s="641">
        <v>150</v>
      </c>
      <c r="C206" s="641">
        <v>150</v>
      </c>
      <c r="D206" s="641">
        <v>105</v>
      </c>
      <c r="E206" s="641">
        <v>105</v>
      </c>
      <c r="F206" s="641">
        <v>105</v>
      </c>
      <c r="G206" s="641">
        <v>81</v>
      </c>
      <c r="H206" s="916">
        <f t="shared" si="4"/>
        <v>0.7714285714285715</v>
      </c>
      <c r="I206" s="597" t="s">
        <v>913</v>
      </c>
      <c r="J206" s="434" t="s">
        <v>914</v>
      </c>
    </row>
    <row r="207" spans="1:10" ht="12.75">
      <c r="A207" s="446" t="s">
        <v>919</v>
      </c>
      <c r="B207" s="641">
        <v>0</v>
      </c>
      <c r="C207" s="641">
        <v>0</v>
      </c>
      <c r="D207" s="641">
        <v>0</v>
      </c>
      <c r="E207" s="641">
        <v>0</v>
      </c>
      <c r="F207" s="641">
        <v>0</v>
      </c>
      <c r="G207" s="641">
        <v>0</v>
      </c>
      <c r="H207" s="916" t="str">
        <f t="shared" si="4"/>
        <v>*</v>
      </c>
      <c r="I207" s="597" t="s">
        <v>673</v>
      </c>
      <c r="J207" s="434" t="s">
        <v>674</v>
      </c>
    </row>
    <row r="208" spans="1:10" ht="12.75">
      <c r="A208" s="446" t="s">
        <v>919</v>
      </c>
      <c r="B208" s="641">
        <v>30</v>
      </c>
      <c r="C208" s="641">
        <v>10</v>
      </c>
      <c r="D208" s="641">
        <v>10</v>
      </c>
      <c r="E208" s="641">
        <v>10</v>
      </c>
      <c r="F208" s="641">
        <v>10</v>
      </c>
      <c r="G208" s="641">
        <v>10</v>
      </c>
      <c r="H208" s="916">
        <f t="shared" si="4"/>
        <v>1</v>
      </c>
      <c r="I208" s="597" t="s">
        <v>663</v>
      </c>
      <c r="J208" s="571" t="s">
        <v>326</v>
      </c>
    </row>
    <row r="209" spans="1:10" ht="12.75">
      <c r="A209" s="446" t="s">
        <v>919</v>
      </c>
      <c r="B209" s="641">
        <v>16</v>
      </c>
      <c r="C209" s="641">
        <v>0</v>
      </c>
      <c r="D209" s="641">
        <v>0</v>
      </c>
      <c r="E209" s="641">
        <v>0</v>
      </c>
      <c r="F209" s="641">
        <v>0</v>
      </c>
      <c r="G209" s="641">
        <v>0</v>
      </c>
      <c r="H209" s="916" t="str">
        <f t="shared" si="4"/>
        <v>*</v>
      </c>
      <c r="I209" s="597" t="s">
        <v>778</v>
      </c>
      <c r="J209" s="569" t="s">
        <v>76</v>
      </c>
    </row>
    <row r="210" spans="1:12" ht="12.75">
      <c r="A210" s="446" t="s">
        <v>919</v>
      </c>
      <c r="B210" s="641">
        <v>0</v>
      </c>
      <c r="C210" s="641">
        <v>16</v>
      </c>
      <c r="D210" s="641">
        <v>46</v>
      </c>
      <c r="E210" s="641">
        <v>46</v>
      </c>
      <c r="F210" s="641">
        <v>46</v>
      </c>
      <c r="G210" s="641">
        <v>38</v>
      </c>
      <c r="H210" s="916">
        <f t="shared" si="4"/>
        <v>0.8260869565217391</v>
      </c>
      <c r="I210" s="597" t="s">
        <v>779</v>
      </c>
      <c r="J210" s="569" t="s">
        <v>75</v>
      </c>
      <c r="L210" s="104"/>
    </row>
    <row r="211" spans="1:10" ht="12.75">
      <c r="A211" s="446" t="s">
        <v>919</v>
      </c>
      <c r="B211" s="641">
        <v>0</v>
      </c>
      <c r="C211" s="641">
        <v>0</v>
      </c>
      <c r="D211" s="641">
        <v>0</v>
      </c>
      <c r="E211" s="641">
        <v>0</v>
      </c>
      <c r="F211" s="641">
        <v>0</v>
      </c>
      <c r="G211" s="641">
        <v>0</v>
      </c>
      <c r="H211" s="916" t="str">
        <f t="shared" si="4"/>
        <v>*</v>
      </c>
      <c r="I211" s="598" t="s">
        <v>781</v>
      </c>
      <c r="J211" s="569" t="s">
        <v>322</v>
      </c>
    </row>
    <row r="212" spans="1:10" ht="12.75">
      <c r="A212" s="446" t="s">
        <v>919</v>
      </c>
      <c r="B212" s="641">
        <v>0</v>
      </c>
      <c r="C212" s="641">
        <v>0</v>
      </c>
      <c r="D212" s="641">
        <v>0</v>
      </c>
      <c r="E212" s="641">
        <v>0</v>
      </c>
      <c r="F212" s="641">
        <v>0</v>
      </c>
      <c r="G212" s="641">
        <v>0</v>
      </c>
      <c r="H212" s="916" t="str">
        <f t="shared" si="4"/>
        <v>*</v>
      </c>
      <c r="I212" s="598" t="s">
        <v>809</v>
      </c>
      <c r="J212" s="434" t="s">
        <v>878</v>
      </c>
    </row>
    <row r="213" spans="1:10" ht="12.75">
      <c r="A213" s="446" t="s">
        <v>919</v>
      </c>
      <c r="B213" s="641">
        <v>0</v>
      </c>
      <c r="C213" s="641">
        <v>0</v>
      </c>
      <c r="D213" s="641">
        <v>0</v>
      </c>
      <c r="E213" s="641">
        <v>1</v>
      </c>
      <c r="F213" s="641">
        <v>1</v>
      </c>
      <c r="G213" s="641">
        <v>1</v>
      </c>
      <c r="H213" s="916">
        <f t="shared" si="4"/>
        <v>1</v>
      </c>
      <c r="I213" s="598" t="s">
        <v>709</v>
      </c>
      <c r="J213" s="434" t="s">
        <v>879</v>
      </c>
    </row>
    <row r="214" spans="1:10" ht="12.75">
      <c r="A214" s="446" t="s">
        <v>919</v>
      </c>
      <c r="B214" s="641">
        <v>0</v>
      </c>
      <c r="C214" s="641">
        <v>0</v>
      </c>
      <c r="D214" s="641">
        <v>0</v>
      </c>
      <c r="E214" s="641">
        <v>0</v>
      </c>
      <c r="F214" s="641">
        <v>0</v>
      </c>
      <c r="G214" s="641">
        <v>0</v>
      </c>
      <c r="H214" s="916" t="str">
        <f t="shared" si="4"/>
        <v>*</v>
      </c>
      <c r="I214" s="598" t="s">
        <v>813</v>
      </c>
      <c r="J214" s="434" t="s">
        <v>881</v>
      </c>
    </row>
    <row r="215" spans="1:10" ht="12.75">
      <c r="A215" s="433" t="s">
        <v>919</v>
      </c>
      <c r="B215" s="641">
        <v>16</v>
      </c>
      <c r="C215" s="641">
        <v>16</v>
      </c>
      <c r="D215" s="641">
        <v>16</v>
      </c>
      <c r="E215" s="641">
        <v>16</v>
      </c>
      <c r="F215" s="641">
        <v>16</v>
      </c>
      <c r="G215" s="641">
        <v>19</v>
      </c>
      <c r="H215" s="916">
        <f t="shared" si="4"/>
        <v>1.1875</v>
      </c>
      <c r="I215" s="594" t="s">
        <v>711</v>
      </c>
      <c r="J215" s="434" t="s">
        <v>880</v>
      </c>
    </row>
    <row r="216" spans="1:12" ht="13.5" thickBot="1">
      <c r="A216" s="450" t="s">
        <v>919</v>
      </c>
      <c r="B216" s="821">
        <v>0</v>
      </c>
      <c r="C216" s="821">
        <v>0</v>
      </c>
      <c r="D216" s="821">
        <v>0</v>
      </c>
      <c r="E216" s="821">
        <v>0</v>
      </c>
      <c r="F216" s="821">
        <v>0</v>
      </c>
      <c r="G216" s="821">
        <v>0</v>
      </c>
      <c r="H216" s="916" t="str">
        <f t="shared" si="4"/>
        <v>*</v>
      </c>
      <c r="I216" s="595" t="s">
        <v>712</v>
      </c>
      <c r="J216" s="430" t="s">
        <v>915</v>
      </c>
      <c r="L216" s="1077">
        <f>SUM(G176:G216)</f>
        <v>1788</v>
      </c>
    </row>
    <row r="217" spans="1:10" ht="13.5" thickBot="1">
      <c r="A217" s="514" t="s">
        <v>939</v>
      </c>
      <c r="B217" s="662">
        <f aca="true" t="shared" si="5" ref="B217:G217">SUM(B120:B216)</f>
        <v>3164</v>
      </c>
      <c r="C217" s="662">
        <f t="shared" si="5"/>
        <v>3170</v>
      </c>
      <c r="D217" s="662">
        <f t="shared" si="5"/>
        <v>3246</v>
      </c>
      <c r="E217" s="662">
        <f t="shared" si="5"/>
        <v>3241</v>
      </c>
      <c r="F217" s="662">
        <f t="shared" si="5"/>
        <v>3244</v>
      </c>
      <c r="G217" s="662">
        <f t="shared" si="5"/>
        <v>2385</v>
      </c>
      <c r="H217" s="892">
        <f t="shared" si="4"/>
        <v>0.7352034525277436</v>
      </c>
      <c r="I217" s="451"/>
      <c r="J217" s="509"/>
    </row>
    <row r="218" spans="1:10" ht="9.75" customHeight="1">
      <c r="A218" s="492"/>
      <c r="B218" s="531"/>
      <c r="C218" s="531"/>
      <c r="D218" s="531"/>
      <c r="E218" s="531"/>
      <c r="F218" s="531"/>
      <c r="G218" s="531"/>
      <c r="H218" s="531"/>
      <c r="I218" s="538"/>
      <c r="J218" s="657"/>
    </row>
    <row r="219" spans="1:10" ht="9.75" customHeight="1">
      <c r="A219" s="489"/>
      <c r="B219" s="515"/>
      <c r="C219" s="515"/>
      <c r="D219" s="515"/>
      <c r="E219" s="515"/>
      <c r="F219" s="515"/>
      <c r="G219" s="515"/>
      <c r="H219" s="515"/>
      <c r="I219" s="439"/>
      <c r="J219" s="164"/>
    </row>
    <row r="220" spans="1:10" ht="19.5" thickBot="1">
      <c r="A220" s="628" t="s">
        <v>940</v>
      </c>
      <c r="B220" s="629"/>
      <c r="C220" s="629"/>
      <c r="D220" s="629"/>
      <c r="E220" s="629"/>
      <c r="F220" s="629"/>
      <c r="G220" s="629"/>
      <c r="H220" s="629"/>
      <c r="I220" s="658"/>
      <c r="J220" s="229"/>
    </row>
    <row r="221" spans="1:10" ht="12.75">
      <c r="A221" s="423" t="s">
        <v>647</v>
      </c>
      <c r="B221" s="660" t="s">
        <v>648</v>
      </c>
      <c r="C221" s="660" t="s">
        <v>931</v>
      </c>
      <c r="D221" s="660" t="s">
        <v>145</v>
      </c>
      <c r="E221" s="660" t="s">
        <v>216</v>
      </c>
      <c r="F221" s="660" t="s">
        <v>217</v>
      </c>
      <c r="G221" s="424" t="s">
        <v>1129</v>
      </c>
      <c r="H221" s="424" t="s">
        <v>1129</v>
      </c>
      <c r="I221" s="440" t="s">
        <v>649</v>
      </c>
      <c r="J221" s="441" t="s">
        <v>650</v>
      </c>
    </row>
    <row r="222" spans="1:10" ht="13.5" thickBot="1">
      <c r="A222" s="426"/>
      <c r="B222" s="661" t="s">
        <v>559</v>
      </c>
      <c r="C222" s="661" t="s">
        <v>559</v>
      </c>
      <c r="D222" s="661" t="s">
        <v>559</v>
      </c>
      <c r="E222" s="661" t="s">
        <v>559</v>
      </c>
      <c r="F222" s="661" t="s">
        <v>559</v>
      </c>
      <c r="G222" s="427" t="s">
        <v>207</v>
      </c>
      <c r="H222" s="427" t="s">
        <v>87</v>
      </c>
      <c r="I222" s="442" t="s">
        <v>651</v>
      </c>
      <c r="J222" s="443"/>
    </row>
    <row r="223" spans="1:10" ht="12.75">
      <c r="A223" s="433" t="s">
        <v>941</v>
      </c>
      <c r="B223" s="921">
        <v>85</v>
      </c>
      <c r="C223" s="921">
        <v>85</v>
      </c>
      <c r="D223" s="921">
        <v>85</v>
      </c>
      <c r="E223" s="921">
        <v>85</v>
      </c>
      <c r="F223" s="921">
        <v>85</v>
      </c>
      <c r="G223" s="921">
        <v>80</v>
      </c>
      <c r="H223" s="916">
        <f>IF(OR(G223=0,F223=0),"*",G223/F223)</f>
        <v>0.9411764705882353</v>
      </c>
      <c r="I223" s="622" t="s">
        <v>668</v>
      </c>
      <c r="J223" s="434" t="s">
        <v>669</v>
      </c>
    </row>
    <row r="224" spans="1:10" ht="12.75">
      <c r="A224" s="433" t="s">
        <v>941</v>
      </c>
      <c r="B224" s="644">
        <v>90</v>
      </c>
      <c r="C224" s="644">
        <v>90</v>
      </c>
      <c r="D224" s="644">
        <v>90</v>
      </c>
      <c r="E224" s="644">
        <v>90</v>
      </c>
      <c r="F224" s="644">
        <v>90</v>
      </c>
      <c r="G224" s="644">
        <v>70</v>
      </c>
      <c r="H224" s="916">
        <f>IF(OR(G224=0,F224=0),"*",G224/F224)</f>
        <v>0.7777777777777778</v>
      </c>
      <c r="I224" s="592" t="s">
        <v>670</v>
      </c>
      <c r="J224" s="430" t="s">
        <v>942</v>
      </c>
    </row>
    <row r="225" spans="1:12" ht="12.75">
      <c r="A225" s="433" t="s">
        <v>941</v>
      </c>
      <c r="B225" s="641">
        <v>0</v>
      </c>
      <c r="C225" s="641">
        <v>0</v>
      </c>
      <c r="D225" s="641">
        <v>0</v>
      </c>
      <c r="E225" s="641">
        <v>0</v>
      </c>
      <c r="F225" s="641">
        <v>0</v>
      </c>
      <c r="G225" s="641">
        <v>0</v>
      </c>
      <c r="H225" s="916" t="str">
        <f>IF(OR(G225=0,F225=0),"*",G225/F225)</f>
        <v>*</v>
      </c>
      <c r="I225" s="592" t="s">
        <v>673</v>
      </c>
      <c r="J225" s="434" t="s">
        <v>674</v>
      </c>
      <c r="L225" s="104"/>
    </row>
    <row r="226" spans="1:10" ht="13.5" thickBot="1">
      <c r="A226" s="623" t="s">
        <v>941</v>
      </c>
      <c r="B226" s="922">
        <v>0</v>
      </c>
      <c r="C226" s="922">
        <v>0</v>
      </c>
      <c r="D226" s="922">
        <v>0</v>
      </c>
      <c r="E226" s="922">
        <v>0</v>
      </c>
      <c r="F226" s="922">
        <v>0</v>
      </c>
      <c r="G226" s="922">
        <v>0</v>
      </c>
      <c r="H226" s="916" t="str">
        <f>IF(OR(G226=0,F226=0),"*",G226/F226)</f>
        <v>*</v>
      </c>
      <c r="I226" s="624" t="s">
        <v>695</v>
      </c>
      <c r="J226" s="625" t="s">
        <v>874</v>
      </c>
    </row>
    <row r="227" spans="1:10" ht="13.5" thickBot="1">
      <c r="A227" s="436"/>
      <c r="B227" s="662">
        <f aca="true" t="shared" si="6" ref="B227:G227">SUM(B223:B226)</f>
        <v>175</v>
      </c>
      <c r="C227" s="662">
        <f t="shared" si="6"/>
        <v>175</v>
      </c>
      <c r="D227" s="662">
        <f t="shared" si="6"/>
        <v>175</v>
      </c>
      <c r="E227" s="662">
        <f t="shared" si="6"/>
        <v>175</v>
      </c>
      <c r="F227" s="662">
        <f t="shared" si="6"/>
        <v>175</v>
      </c>
      <c r="G227" s="662">
        <f t="shared" si="6"/>
        <v>150</v>
      </c>
      <c r="H227" s="892">
        <f>IF(OR(G227=0,F227=0),"*",G227/F227)</f>
        <v>0.8571428571428571</v>
      </c>
      <c r="I227" s="626"/>
      <c r="J227" s="436"/>
    </row>
    <row r="228" spans="1:10" ht="4.5" customHeight="1">
      <c r="A228" s="489"/>
      <c r="B228" s="515"/>
      <c r="C228" s="515"/>
      <c r="D228" s="515"/>
      <c r="E228" s="515"/>
      <c r="F228" s="515"/>
      <c r="G228" s="515"/>
      <c r="H228" s="515"/>
      <c r="I228" s="516"/>
      <c r="J228" s="489"/>
    </row>
    <row r="229" spans="1:9" ht="19.5" thickBot="1">
      <c r="A229" s="438" t="s">
        <v>943</v>
      </c>
      <c r="B229" s="304"/>
      <c r="C229" s="304"/>
      <c r="D229" s="304"/>
      <c r="E229" s="304"/>
      <c r="F229" s="304"/>
      <c r="G229" s="304"/>
      <c r="H229" s="304"/>
      <c r="I229" s="439"/>
    </row>
    <row r="230" spans="1:10" ht="12.75">
      <c r="A230" s="423" t="s">
        <v>647</v>
      </c>
      <c r="B230" s="660" t="s">
        <v>648</v>
      </c>
      <c r="C230" s="660" t="s">
        <v>931</v>
      </c>
      <c r="D230" s="660" t="s">
        <v>145</v>
      </c>
      <c r="E230" s="660" t="s">
        <v>216</v>
      </c>
      <c r="F230" s="660" t="s">
        <v>217</v>
      </c>
      <c r="G230" s="424" t="s">
        <v>1129</v>
      </c>
      <c r="H230" s="424" t="s">
        <v>1129</v>
      </c>
      <c r="I230" s="440" t="s">
        <v>649</v>
      </c>
      <c r="J230" s="441" t="s">
        <v>650</v>
      </c>
    </row>
    <row r="231" spans="1:10" ht="13.5" thickBot="1">
      <c r="A231" s="426"/>
      <c r="B231" s="661" t="s">
        <v>559</v>
      </c>
      <c r="C231" s="661" t="s">
        <v>559</v>
      </c>
      <c r="D231" s="661" t="s">
        <v>559</v>
      </c>
      <c r="E231" s="661" t="s">
        <v>559</v>
      </c>
      <c r="F231" s="661" t="s">
        <v>559</v>
      </c>
      <c r="G231" s="427" t="s">
        <v>207</v>
      </c>
      <c r="H231" s="427" t="s">
        <v>87</v>
      </c>
      <c r="I231" s="442" t="s">
        <v>651</v>
      </c>
      <c r="J231" s="443"/>
    </row>
    <row r="232" spans="1:10" ht="12.75">
      <c r="A232" s="566" t="s">
        <v>450</v>
      </c>
      <c r="B232" s="818">
        <v>0</v>
      </c>
      <c r="C232" s="818">
        <v>0</v>
      </c>
      <c r="D232" s="818">
        <v>0</v>
      </c>
      <c r="E232" s="818">
        <v>0</v>
      </c>
      <c r="F232" s="818">
        <v>0</v>
      </c>
      <c r="G232" s="818">
        <v>0</v>
      </c>
      <c r="H232" s="918" t="str">
        <f aca="true" t="shared" si="7" ref="H232:H295">IF(OR(G232=0,F232=0),"*",G232/F232)</f>
        <v>*</v>
      </c>
      <c r="I232" s="622" t="s">
        <v>735</v>
      </c>
      <c r="J232" s="517" t="s">
        <v>918</v>
      </c>
    </row>
    <row r="233" spans="1:10" ht="12.75">
      <c r="A233" s="566" t="s">
        <v>451</v>
      </c>
      <c r="B233" s="641">
        <v>17</v>
      </c>
      <c r="C233" s="641">
        <v>17</v>
      </c>
      <c r="D233" s="641">
        <v>17</v>
      </c>
      <c r="E233" s="641">
        <v>17</v>
      </c>
      <c r="F233" s="641">
        <v>17</v>
      </c>
      <c r="G233" s="641">
        <v>15</v>
      </c>
      <c r="H233" s="916">
        <f t="shared" si="7"/>
        <v>0.8823529411764706</v>
      </c>
      <c r="I233" s="748" t="s">
        <v>1058</v>
      </c>
      <c r="J233" s="569" t="s">
        <v>1160</v>
      </c>
    </row>
    <row r="234" spans="1:10" ht="12.75">
      <c r="A234" s="566" t="s">
        <v>451</v>
      </c>
      <c r="B234" s="641">
        <v>0</v>
      </c>
      <c r="C234" s="641">
        <v>0</v>
      </c>
      <c r="D234" s="641">
        <v>0</v>
      </c>
      <c r="E234" s="641">
        <v>0</v>
      </c>
      <c r="F234" s="641">
        <v>0</v>
      </c>
      <c r="G234" s="641">
        <v>0</v>
      </c>
      <c r="H234" s="916" t="str">
        <f t="shared" si="7"/>
        <v>*</v>
      </c>
      <c r="I234" s="592" t="s">
        <v>737</v>
      </c>
      <c r="J234" s="434" t="s">
        <v>873</v>
      </c>
    </row>
    <row r="235" spans="1:10" ht="12.75">
      <c r="A235" s="566" t="s">
        <v>451</v>
      </c>
      <c r="B235" s="641">
        <v>0</v>
      </c>
      <c r="C235" s="641">
        <v>0</v>
      </c>
      <c r="D235" s="641">
        <v>0</v>
      </c>
      <c r="E235" s="641">
        <v>0</v>
      </c>
      <c r="F235" s="641">
        <v>0</v>
      </c>
      <c r="G235" s="641">
        <v>0</v>
      </c>
      <c r="H235" s="916" t="str">
        <f t="shared" si="7"/>
        <v>*</v>
      </c>
      <c r="I235" s="592" t="s">
        <v>740</v>
      </c>
      <c r="J235" s="569" t="s">
        <v>280</v>
      </c>
    </row>
    <row r="236" spans="1:12" ht="12.75">
      <c r="A236" s="566" t="s">
        <v>451</v>
      </c>
      <c r="B236" s="641">
        <v>25</v>
      </c>
      <c r="C236" s="641">
        <v>25</v>
      </c>
      <c r="D236" s="641">
        <v>25</v>
      </c>
      <c r="E236" s="641">
        <v>25</v>
      </c>
      <c r="F236" s="641">
        <v>25</v>
      </c>
      <c r="G236" s="641">
        <v>10</v>
      </c>
      <c r="H236" s="916">
        <f t="shared" si="7"/>
        <v>0.4</v>
      </c>
      <c r="I236" s="592" t="s">
        <v>741</v>
      </c>
      <c r="J236" s="434" t="s">
        <v>911</v>
      </c>
      <c r="L236" s="104"/>
    </row>
    <row r="237" spans="1:10" ht="12.75">
      <c r="A237" s="566" t="s">
        <v>451</v>
      </c>
      <c r="B237" s="641">
        <v>20</v>
      </c>
      <c r="C237" s="641">
        <v>20</v>
      </c>
      <c r="D237" s="641">
        <v>20</v>
      </c>
      <c r="E237" s="641">
        <v>20</v>
      </c>
      <c r="F237" s="641">
        <v>20</v>
      </c>
      <c r="G237" s="641">
        <v>7</v>
      </c>
      <c r="H237" s="916">
        <f t="shared" si="7"/>
        <v>0.35</v>
      </c>
      <c r="I237" s="592" t="s">
        <v>743</v>
      </c>
      <c r="J237" s="434" t="s">
        <v>886</v>
      </c>
    </row>
    <row r="238" spans="1:12" ht="12.75">
      <c r="A238" s="566" t="s">
        <v>451</v>
      </c>
      <c r="B238" s="641">
        <v>7</v>
      </c>
      <c r="C238" s="641">
        <v>7</v>
      </c>
      <c r="D238" s="641">
        <v>7</v>
      </c>
      <c r="E238" s="641">
        <v>7</v>
      </c>
      <c r="F238" s="641">
        <v>7</v>
      </c>
      <c r="G238" s="641">
        <v>0</v>
      </c>
      <c r="H238" s="916" t="str">
        <f t="shared" si="7"/>
        <v>*</v>
      </c>
      <c r="I238" s="592" t="s">
        <v>693</v>
      </c>
      <c r="J238" s="434" t="s">
        <v>936</v>
      </c>
      <c r="L238" s="104"/>
    </row>
    <row r="239" spans="1:10" ht="12.75">
      <c r="A239" s="566" t="s">
        <v>451</v>
      </c>
      <c r="B239" s="641">
        <v>0</v>
      </c>
      <c r="C239" s="641">
        <v>0</v>
      </c>
      <c r="D239" s="641">
        <v>0</v>
      </c>
      <c r="E239" s="641">
        <v>0</v>
      </c>
      <c r="F239" s="641">
        <v>0</v>
      </c>
      <c r="G239" s="641">
        <v>0</v>
      </c>
      <c r="H239" s="916" t="str">
        <f t="shared" si="7"/>
        <v>*</v>
      </c>
      <c r="I239" s="592" t="s">
        <v>887</v>
      </c>
      <c r="J239" s="434" t="s">
        <v>888</v>
      </c>
    </row>
    <row r="240" spans="1:12" ht="12.75">
      <c r="A240" s="566" t="s">
        <v>451</v>
      </c>
      <c r="B240" s="641">
        <v>540</v>
      </c>
      <c r="C240" s="641">
        <v>540</v>
      </c>
      <c r="D240" s="641">
        <v>540</v>
      </c>
      <c r="E240" s="641">
        <v>540</v>
      </c>
      <c r="F240" s="641">
        <v>540</v>
      </c>
      <c r="G240" s="641">
        <v>492</v>
      </c>
      <c r="H240" s="916">
        <f t="shared" si="7"/>
        <v>0.9111111111111111</v>
      </c>
      <c r="I240" s="592" t="s">
        <v>701</v>
      </c>
      <c r="J240" s="569" t="s">
        <v>282</v>
      </c>
      <c r="L240" s="104"/>
    </row>
    <row r="241" spans="1:12" ht="12.75">
      <c r="A241" s="566" t="s">
        <v>451</v>
      </c>
      <c r="B241" s="641">
        <v>141</v>
      </c>
      <c r="C241" s="641">
        <v>141</v>
      </c>
      <c r="D241" s="641">
        <v>141</v>
      </c>
      <c r="E241" s="641">
        <v>141</v>
      </c>
      <c r="F241" s="641">
        <v>141</v>
      </c>
      <c r="G241" s="641">
        <v>113</v>
      </c>
      <c r="H241" s="916">
        <f t="shared" si="7"/>
        <v>0.8014184397163121</v>
      </c>
      <c r="I241" s="592" t="s">
        <v>668</v>
      </c>
      <c r="J241" s="434" t="s">
        <v>669</v>
      </c>
      <c r="L241" s="104"/>
    </row>
    <row r="242" spans="1:10" ht="12.75">
      <c r="A242" s="566" t="s">
        <v>451</v>
      </c>
      <c r="B242" s="641">
        <v>120</v>
      </c>
      <c r="C242" s="641">
        <v>120</v>
      </c>
      <c r="D242" s="641">
        <v>120</v>
      </c>
      <c r="E242" s="641">
        <v>120</v>
      </c>
      <c r="F242" s="641">
        <v>120</v>
      </c>
      <c r="G242" s="641">
        <v>120</v>
      </c>
      <c r="H242" s="916">
        <f t="shared" si="7"/>
        <v>1</v>
      </c>
      <c r="I242" s="592" t="s">
        <v>703</v>
      </c>
      <c r="J242" s="434" t="s">
        <v>890</v>
      </c>
    </row>
    <row r="243" spans="1:10" ht="12.75">
      <c r="A243" s="566" t="s">
        <v>451</v>
      </c>
      <c r="B243" s="641">
        <v>45</v>
      </c>
      <c r="C243" s="641">
        <v>45</v>
      </c>
      <c r="D243" s="641">
        <v>45</v>
      </c>
      <c r="E243" s="641">
        <v>51</v>
      </c>
      <c r="F243" s="641">
        <v>51</v>
      </c>
      <c r="G243" s="641">
        <v>48</v>
      </c>
      <c r="H243" s="916">
        <f t="shared" si="7"/>
        <v>0.9411764705882353</v>
      </c>
      <c r="I243" s="592" t="s">
        <v>705</v>
      </c>
      <c r="J243" s="434" t="s">
        <v>877</v>
      </c>
    </row>
    <row r="244" spans="1:10" ht="12.75">
      <c r="A244" s="566" t="s">
        <v>451</v>
      </c>
      <c r="B244" s="641">
        <v>0</v>
      </c>
      <c r="C244" s="641">
        <v>0</v>
      </c>
      <c r="D244" s="641">
        <v>0</v>
      </c>
      <c r="E244" s="641">
        <v>0</v>
      </c>
      <c r="F244" s="641">
        <v>0</v>
      </c>
      <c r="G244" s="641">
        <v>0</v>
      </c>
      <c r="H244" s="916" t="str">
        <f t="shared" si="7"/>
        <v>*</v>
      </c>
      <c r="I244" s="592" t="s">
        <v>774</v>
      </c>
      <c r="J244" s="434" t="s">
        <v>775</v>
      </c>
    </row>
    <row r="245" spans="1:10" ht="12.75">
      <c r="A245" s="566" t="s">
        <v>451</v>
      </c>
      <c r="B245" s="641">
        <v>0</v>
      </c>
      <c r="C245" s="641">
        <v>0</v>
      </c>
      <c r="D245" s="641">
        <v>0</v>
      </c>
      <c r="E245" s="641">
        <v>0</v>
      </c>
      <c r="F245" s="641">
        <v>0</v>
      </c>
      <c r="G245" s="641">
        <v>0</v>
      </c>
      <c r="H245" s="916" t="str">
        <f t="shared" si="7"/>
        <v>*</v>
      </c>
      <c r="I245" s="592" t="s">
        <v>913</v>
      </c>
      <c r="J245" s="434" t="s">
        <v>914</v>
      </c>
    </row>
    <row r="246" spans="1:10" ht="12.75">
      <c r="A246" s="566" t="s">
        <v>451</v>
      </c>
      <c r="B246" s="641">
        <v>0</v>
      </c>
      <c r="C246" s="641">
        <v>0</v>
      </c>
      <c r="D246" s="641">
        <v>0</v>
      </c>
      <c r="E246" s="641">
        <v>0</v>
      </c>
      <c r="F246" s="641">
        <v>0</v>
      </c>
      <c r="G246" s="641">
        <v>0</v>
      </c>
      <c r="H246" s="916" t="str">
        <f t="shared" si="7"/>
        <v>*</v>
      </c>
      <c r="I246" s="592" t="s">
        <v>673</v>
      </c>
      <c r="J246" s="434" t="s">
        <v>674</v>
      </c>
    </row>
    <row r="247" spans="1:10" ht="12.75">
      <c r="A247" s="566" t="s">
        <v>451</v>
      </c>
      <c r="B247" s="641">
        <v>0</v>
      </c>
      <c r="C247" s="641">
        <v>0</v>
      </c>
      <c r="D247" s="641">
        <v>0</v>
      </c>
      <c r="E247" s="641">
        <v>0</v>
      </c>
      <c r="F247" s="641">
        <v>0</v>
      </c>
      <c r="G247" s="641">
        <v>0</v>
      </c>
      <c r="H247" s="916" t="str">
        <f t="shared" si="7"/>
        <v>*</v>
      </c>
      <c r="I247" s="592" t="s">
        <v>663</v>
      </c>
      <c r="J247" s="571" t="s">
        <v>326</v>
      </c>
    </row>
    <row r="248" spans="1:12" ht="12.75">
      <c r="A248" s="566" t="s">
        <v>451</v>
      </c>
      <c r="B248" s="641">
        <v>0</v>
      </c>
      <c r="C248" s="641">
        <v>0</v>
      </c>
      <c r="D248" s="641">
        <v>0</v>
      </c>
      <c r="E248" s="641">
        <v>0</v>
      </c>
      <c r="F248" s="641">
        <v>0</v>
      </c>
      <c r="G248" s="641">
        <v>0</v>
      </c>
      <c r="H248" s="916" t="str">
        <f t="shared" si="7"/>
        <v>*</v>
      </c>
      <c r="I248" s="592" t="s">
        <v>778</v>
      </c>
      <c r="J248" s="569" t="s">
        <v>76</v>
      </c>
      <c r="L248" s="104"/>
    </row>
    <row r="249" spans="1:12" ht="12.75">
      <c r="A249" s="566" t="s">
        <v>451</v>
      </c>
      <c r="B249" s="641">
        <v>0</v>
      </c>
      <c r="C249" s="641">
        <v>0</v>
      </c>
      <c r="D249" s="641">
        <v>0</v>
      </c>
      <c r="E249" s="641">
        <v>0</v>
      </c>
      <c r="F249" s="641">
        <v>0</v>
      </c>
      <c r="G249" s="641">
        <v>0</v>
      </c>
      <c r="H249" s="916" t="str">
        <f t="shared" si="7"/>
        <v>*</v>
      </c>
      <c r="I249" s="592" t="s">
        <v>779</v>
      </c>
      <c r="J249" s="569" t="s">
        <v>75</v>
      </c>
      <c r="L249" s="104"/>
    </row>
    <row r="250" spans="1:12" ht="12.75">
      <c r="A250" s="566" t="s">
        <v>451</v>
      </c>
      <c r="B250" s="641">
        <v>155</v>
      </c>
      <c r="C250" s="641">
        <v>155</v>
      </c>
      <c r="D250" s="641">
        <v>155</v>
      </c>
      <c r="E250" s="641">
        <v>150</v>
      </c>
      <c r="F250" s="641">
        <v>150</v>
      </c>
      <c r="G250" s="641">
        <f>72+64</f>
        <v>136</v>
      </c>
      <c r="H250" s="916">
        <f t="shared" si="7"/>
        <v>0.9066666666666666</v>
      </c>
      <c r="I250" s="592" t="s">
        <v>711</v>
      </c>
      <c r="J250" s="434" t="s">
        <v>880</v>
      </c>
      <c r="L250" s="104">
        <f>SUM(G232:G250)</f>
        <v>941</v>
      </c>
    </row>
    <row r="251" spans="1:10" ht="12.75">
      <c r="A251" s="566" t="s">
        <v>452</v>
      </c>
      <c r="B251" s="641">
        <v>240</v>
      </c>
      <c r="C251" s="641">
        <v>240</v>
      </c>
      <c r="D251" s="641">
        <v>240</v>
      </c>
      <c r="E251" s="641">
        <v>205</v>
      </c>
      <c r="F251" s="641">
        <v>205</v>
      </c>
      <c r="G251" s="641">
        <v>204</v>
      </c>
      <c r="H251" s="916">
        <f t="shared" si="7"/>
        <v>0.9951219512195122</v>
      </c>
      <c r="I251" s="748" t="s">
        <v>1058</v>
      </c>
      <c r="J251" s="569" t="s">
        <v>1160</v>
      </c>
    </row>
    <row r="252" spans="1:10" ht="12.75">
      <c r="A252" s="566" t="s">
        <v>452</v>
      </c>
      <c r="B252" s="641">
        <v>13</v>
      </c>
      <c r="C252" s="641">
        <v>13</v>
      </c>
      <c r="D252" s="641">
        <v>13</v>
      </c>
      <c r="E252" s="641">
        <v>17</v>
      </c>
      <c r="F252" s="641">
        <v>17</v>
      </c>
      <c r="G252" s="641">
        <v>21</v>
      </c>
      <c r="H252" s="916">
        <f t="shared" si="7"/>
        <v>1.2352941176470589</v>
      </c>
      <c r="I252" s="597" t="s">
        <v>737</v>
      </c>
      <c r="J252" s="434" t="s">
        <v>873</v>
      </c>
    </row>
    <row r="253" spans="1:12" ht="12.75">
      <c r="A253" s="566" t="s">
        <v>452</v>
      </c>
      <c r="B253" s="641">
        <v>285</v>
      </c>
      <c r="C253" s="641">
        <v>285</v>
      </c>
      <c r="D253" s="641">
        <v>285</v>
      </c>
      <c r="E253" s="641">
        <v>285</v>
      </c>
      <c r="F253" s="641">
        <v>285</v>
      </c>
      <c r="G253" s="641">
        <f>230+1</f>
        <v>231</v>
      </c>
      <c r="H253" s="916">
        <f t="shared" si="7"/>
        <v>0.8105263157894737</v>
      </c>
      <c r="I253" s="597" t="s">
        <v>741</v>
      </c>
      <c r="J253" s="434" t="s">
        <v>911</v>
      </c>
      <c r="L253" s="104"/>
    </row>
    <row r="254" spans="1:12" ht="12.75">
      <c r="A254" s="566" t="s">
        <v>452</v>
      </c>
      <c r="B254" s="641">
        <v>0</v>
      </c>
      <c r="C254" s="641">
        <v>0</v>
      </c>
      <c r="D254" s="641">
        <v>0</v>
      </c>
      <c r="E254" s="641">
        <v>0</v>
      </c>
      <c r="F254" s="641">
        <v>0</v>
      </c>
      <c r="G254" s="641">
        <v>0</v>
      </c>
      <c r="H254" s="916" t="str">
        <f t="shared" si="7"/>
        <v>*</v>
      </c>
      <c r="I254" s="597" t="s">
        <v>693</v>
      </c>
      <c r="J254" s="434" t="s">
        <v>936</v>
      </c>
      <c r="L254" s="104"/>
    </row>
    <row r="255" spans="1:10" ht="12.75">
      <c r="A255" s="566" t="s">
        <v>452</v>
      </c>
      <c r="B255" s="641">
        <v>0</v>
      </c>
      <c r="C255" s="641">
        <v>0</v>
      </c>
      <c r="D255" s="641">
        <v>0</v>
      </c>
      <c r="E255" s="641">
        <v>0</v>
      </c>
      <c r="F255" s="641">
        <v>0</v>
      </c>
      <c r="G255" s="641">
        <v>0</v>
      </c>
      <c r="H255" s="916" t="str">
        <f t="shared" si="7"/>
        <v>*</v>
      </c>
      <c r="I255" s="597" t="s">
        <v>887</v>
      </c>
      <c r="J255" s="434" t="s">
        <v>888</v>
      </c>
    </row>
    <row r="256" spans="1:10" ht="12.75">
      <c r="A256" s="566" t="s">
        <v>452</v>
      </c>
      <c r="B256" s="641">
        <v>0</v>
      </c>
      <c r="C256" s="641">
        <v>0</v>
      </c>
      <c r="D256" s="641">
        <v>0</v>
      </c>
      <c r="E256" s="641">
        <v>0</v>
      </c>
      <c r="F256" s="641">
        <v>0</v>
      </c>
      <c r="G256" s="641">
        <v>0</v>
      </c>
      <c r="H256" s="916" t="str">
        <f t="shared" si="7"/>
        <v>*</v>
      </c>
      <c r="I256" s="597" t="s">
        <v>701</v>
      </c>
      <c r="J256" s="569" t="s">
        <v>282</v>
      </c>
    </row>
    <row r="257" spans="1:12" ht="12.75">
      <c r="A257" s="566" t="s">
        <v>452</v>
      </c>
      <c r="B257" s="641">
        <v>0</v>
      </c>
      <c r="C257" s="641">
        <v>0</v>
      </c>
      <c r="D257" s="641">
        <v>0</v>
      </c>
      <c r="E257" s="641">
        <v>0</v>
      </c>
      <c r="F257" s="641">
        <v>0</v>
      </c>
      <c r="G257" s="641">
        <v>0</v>
      </c>
      <c r="H257" s="916" t="str">
        <f t="shared" si="7"/>
        <v>*</v>
      </c>
      <c r="I257" s="597" t="s">
        <v>668</v>
      </c>
      <c r="J257" s="434" t="s">
        <v>669</v>
      </c>
      <c r="L257" s="104"/>
    </row>
    <row r="258" spans="1:12" ht="12.75">
      <c r="A258" s="566" t="s">
        <v>452</v>
      </c>
      <c r="B258" s="641">
        <v>0</v>
      </c>
      <c r="C258" s="641">
        <v>0</v>
      </c>
      <c r="D258" s="641">
        <v>0</v>
      </c>
      <c r="E258" s="641">
        <v>0</v>
      </c>
      <c r="F258" s="641">
        <v>0</v>
      </c>
      <c r="G258" s="641">
        <v>0</v>
      </c>
      <c r="H258" s="916" t="str">
        <f t="shared" si="7"/>
        <v>*</v>
      </c>
      <c r="I258" s="597" t="s">
        <v>703</v>
      </c>
      <c r="J258" s="434" t="s">
        <v>890</v>
      </c>
      <c r="L258" s="104"/>
    </row>
    <row r="259" spans="1:10" ht="12.75">
      <c r="A259" s="566" t="s">
        <v>452</v>
      </c>
      <c r="B259" s="641">
        <v>219</v>
      </c>
      <c r="C259" s="641">
        <v>219</v>
      </c>
      <c r="D259" s="641">
        <v>219</v>
      </c>
      <c r="E259" s="641">
        <v>219</v>
      </c>
      <c r="F259" s="641">
        <v>219</v>
      </c>
      <c r="G259" s="641">
        <v>181</v>
      </c>
      <c r="H259" s="916">
        <f t="shared" si="7"/>
        <v>0.8264840182648402</v>
      </c>
      <c r="I259" s="597" t="s">
        <v>705</v>
      </c>
      <c r="J259" s="434" t="s">
        <v>877</v>
      </c>
    </row>
    <row r="260" spans="1:10" ht="12.75">
      <c r="A260" s="566" t="s">
        <v>452</v>
      </c>
      <c r="B260" s="641">
        <v>0</v>
      </c>
      <c r="C260" s="641">
        <v>0</v>
      </c>
      <c r="D260" s="641">
        <v>0</v>
      </c>
      <c r="E260" s="641">
        <v>0</v>
      </c>
      <c r="F260" s="641">
        <v>0</v>
      </c>
      <c r="G260" s="641">
        <v>0</v>
      </c>
      <c r="H260" s="916" t="str">
        <f t="shared" si="7"/>
        <v>*</v>
      </c>
      <c r="I260" s="597" t="s">
        <v>673</v>
      </c>
      <c r="J260" s="434" t="s">
        <v>674</v>
      </c>
    </row>
    <row r="261" spans="1:10" ht="12.75">
      <c r="A261" s="566" t="s">
        <v>452</v>
      </c>
      <c r="B261" s="641">
        <v>0</v>
      </c>
      <c r="C261" s="641">
        <v>0</v>
      </c>
      <c r="D261" s="641">
        <v>0</v>
      </c>
      <c r="E261" s="641">
        <v>0</v>
      </c>
      <c r="F261" s="641">
        <v>0</v>
      </c>
      <c r="G261" s="641">
        <v>0</v>
      </c>
      <c r="H261" s="916" t="str">
        <f t="shared" si="7"/>
        <v>*</v>
      </c>
      <c r="I261" s="597" t="s">
        <v>778</v>
      </c>
      <c r="J261" s="569" t="s">
        <v>76</v>
      </c>
    </row>
    <row r="262" spans="1:12" ht="12.75">
      <c r="A262" s="566" t="s">
        <v>452</v>
      </c>
      <c r="B262" s="641">
        <v>0</v>
      </c>
      <c r="C262" s="641">
        <v>0</v>
      </c>
      <c r="D262" s="641">
        <v>0</v>
      </c>
      <c r="E262" s="641">
        <v>0</v>
      </c>
      <c r="F262" s="641">
        <v>0</v>
      </c>
      <c r="G262" s="641">
        <v>0</v>
      </c>
      <c r="H262" s="916" t="str">
        <f t="shared" si="7"/>
        <v>*</v>
      </c>
      <c r="I262" s="597" t="s">
        <v>779</v>
      </c>
      <c r="J262" s="569" t="s">
        <v>75</v>
      </c>
      <c r="L262" s="104"/>
    </row>
    <row r="263" spans="1:12" ht="12.75">
      <c r="A263" s="566" t="s">
        <v>452</v>
      </c>
      <c r="B263" s="641">
        <v>0</v>
      </c>
      <c r="C263" s="641">
        <v>0</v>
      </c>
      <c r="D263" s="641">
        <v>0</v>
      </c>
      <c r="E263" s="641">
        <v>0</v>
      </c>
      <c r="F263" s="641">
        <v>0</v>
      </c>
      <c r="G263" s="641">
        <v>0</v>
      </c>
      <c r="H263" s="916" t="str">
        <f t="shared" si="7"/>
        <v>*</v>
      </c>
      <c r="I263" s="597" t="s">
        <v>711</v>
      </c>
      <c r="J263" s="434" t="s">
        <v>880</v>
      </c>
      <c r="L263" s="104">
        <f>SUM(G251:G263)</f>
        <v>637</v>
      </c>
    </row>
    <row r="264" spans="1:12" ht="12.75">
      <c r="A264" s="566" t="s">
        <v>1047</v>
      </c>
      <c r="B264" s="641">
        <v>0</v>
      </c>
      <c r="C264" s="641">
        <v>0</v>
      </c>
      <c r="D264" s="641">
        <v>0</v>
      </c>
      <c r="E264" s="641">
        <v>0</v>
      </c>
      <c r="F264" s="641">
        <v>0</v>
      </c>
      <c r="G264" s="641">
        <v>0</v>
      </c>
      <c r="H264" s="916" t="str">
        <f t="shared" si="7"/>
        <v>*</v>
      </c>
      <c r="I264" s="597" t="s">
        <v>735</v>
      </c>
      <c r="J264" s="513" t="s">
        <v>918</v>
      </c>
      <c r="L264" s="104"/>
    </row>
    <row r="265" spans="1:10" ht="12.75">
      <c r="A265" s="566" t="s">
        <v>1047</v>
      </c>
      <c r="B265" s="641">
        <v>0</v>
      </c>
      <c r="C265" s="641">
        <v>0</v>
      </c>
      <c r="D265" s="641">
        <v>0</v>
      </c>
      <c r="E265" s="641">
        <v>0</v>
      </c>
      <c r="F265" s="641">
        <v>0</v>
      </c>
      <c r="G265" s="641">
        <v>0</v>
      </c>
      <c r="H265" s="916" t="str">
        <f t="shared" si="7"/>
        <v>*</v>
      </c>
      <c r="I265" s="597" t="s">
        <v>670</v>
      </c>
      <c r="J265" s="434" t="s">
        <v>883</v>
      </c>
    </row>
    <row r="266" spans="1:10" ht="12.75">
      <c r="A266" s="566" t="s">
        <v>1047</v>
      </c>
      <c r="B266" s="641">
        <v>65</v>
      </c>
      <c r="C266" s="641">
        <v>65</v>
      </c>
      <c r="D266" s="641">
        <v>65</v>
      </c>
      <c r="E266" s="641">
        <v>78</v>
      </c>
      <c r="F266" s="641">
        <v>78</v>
      </c>
      <c r="G266" s="641">
        <v>68</v>
      </c>
      <c r="H266" s="916">
        <f t="shared" si="7"/>
        <v>0.8717948717948718</v>
      </c>
      <c r="I266" s="748" t="s">
        <v>1058</v>
      </c>
      <c r="J266" s="569" t="s">
        <v>1160</v>
      </c>
    </row>
    <row r="267" spans="1:10" ht="12.75">
      <c r="A267" s="566" t="s">
        <v>1047</v>
      </c>
      <c r="B267" s="641">
        <v>0</v>
      </c>
      <c r="C267" s="641">
        <v>0</v>
      </c>
      <c r="D267" s="641">
        <v>15</v>
      </c>
      <c r="E267" s="641">
        <v>15</v>
      </c>
      <c r="F267" s="641">
        <v>15</v>
      </c>
      <c r="G267" s="641">
        <v>8</v>
      </c>
      <c r="H267" s="916">
        <f t="shared" si="7"/>
        <v>0.5333333333333333</v>
      </c>
      <c r="I267" s="748" t="s">
        <v>67</v>
      </c>
      <c r="J267" s="569" t="s">
        <v>82</v>
      </c>
    </row>
    <row r="268" spans="1:12" ht="12.75">
      <c r="A268" s="566" t="s">
        <v>1047</v>
      </c>
      <c r="B268" s="641">
        <v>0</v>
      </c>
      <c r="C268" s="641">
        <v>0</v>
      </c>
      <c r="D268" s="641">
        <v>0</v>
      </c>
      <c r="E268" s="641">
        <v>0</v>
      </c>
      <c r="F268" s="641">
        <v>0</v>
      </c>
      <c r="G268" s="641">
        <v>0</v>
      </c>
      <c r="H268" s="916" t="str">
        <f t="shared" si="7"/>
        <v>*</v>
      </c>
      <c r="I268" s="597" t="s">
        <v>737</v>
      </c>
      <c r="J268" s="434" t="s">
        <v>873</v>
      </c>
      <c r="L268" s="104"/>
    </row>
    <row r="269" spans="1:10" ht="12.75">
      <c r="A269" s="566" t="s">
        <v>1047</v>
      </c>
      <c r="B269" s="641">
        <v>0</v>
      </c>
      <c r="C269" s="641">
        <v>0</v>
      </c>
      <c r="D269" s="641">
        <v>0</v>
      </c>
      <c r="E269" s="641">
        <v>0</v>
      </c>
      <c r="F269" s="641">
        <v>0</v>
      </c>
      <c r="G269" s="641">
        <v>0</v>
      </c>
      <c r="H269" s="916" t="str">
        <f t="shared" si="7"/>
        <v>*</v>
      </c>
      <c r="I269" s="597" t="s">
        <v>740</v>
      </c>
      <c r="J269" s="569" t="s">
        <v>280</v>
      </c>
    </row>
    <row r="270" spans="1:12" ht="12.75">
      <c r="A270" s="566" t="s">
        <v>1047</v>
      </c>
      <c r="B270" s="641">
        <v>122</v>
      </c>
      <c r="C270" s="641">
        <v>122</v>
      </c>
      <c r="D270" s="641">
        <v>122</v>
      </c>
      <c r="E270" s="641">
        <v>122</v>
      </c>
      <c r="F270" s="641">
        <v>122</v>
      </c>
      <c r="G270" s="641">
        <f>128+1</f>
        <v>129</v>
      </c>
      <c r="H270" s="916">
        <f t="shared" si="7"/>
        <v>1.0573770491803278</v>
      </c>
      <c r="I270" s="597" t="s">
        <v>741</v>
      </c>
      <c r="J270" s="434" t="s">
        <v>911</v>
      </c>
      <c r="L270" s="104"/>
    </row>
    <row r="271" spans="1:13" ht="12.75">
      <c r="A271" s="566" t="s">
        <v>1047</v>
      </c>
      <c r="B271" s="819">
        <v>320</v>
      </c>
      <c r="C271" s="819">
        <v>320</v>
      </c>
      <c r="D271" s="819">
        <v>320</v>
      </c>
      <c r="E271" s="819">
        <v>355</v>
      </c>
      <c r="F271" s="819">
        <v>355</v>
      </c>
      <c r="G271" s="819">
        <v>345</v>
      </c>
      <c r="H271" s="916">
        <f t="shared" si="7"/>
        <v>0.971830985915493</v>
      </c>
      <c r="I271" s="620" t="s">
        <v>743</v>
      </c>
      <c r="J271" s="621" t="s">
        <v>886</v>
      </c>
      <c r="L271" s="104"/>
      <c r="M271" s="104"/>
    </row>
    <row r="272" spans="1:12" ht="12.75">
      <c r="A272" s="566" t="s">
        <v>1047</v>
      </c>
      <c r="B272" s="819">
        <v>24</v>
      </c>
      <c r="C272" s="819">
        <v>24</v>
      </c>
      <c r="D272" s="819">
        <v>24</v>
      </c>
      <c r="E272" s="819">
        <v>24</v>
      </c>
      <c r="F272" s="819">
        <v>24</v>
      </c>
      <c r="G272" s="819">
        <v>2</v>
      </c>
      <c r="H272" s="916">
        <f t="shared" si="7"/>
        <v>0.08333333333333333</v>
      </c>
      <c r="I272" s="620" t="s">
        <v>693</v>
      </c>
      <c r="J272" s="621" t="s">
        <v>936</v>
      </c>
      <c r="L272" s="104"/>
    </row>
    <row r="273" spans="1:10" ht="12.75">
      <c r="A273" s="566" t="s">
        <v>1047</v>
      </c>
      <c r="B273" s="641">
        <v>0</v>
      </c>
      <c r="C273" s="641">
        <v>0</v>
      </c>
      <c r="D273" s="641">
        <v>0</v>
      </c>
      <c r="E273" s="641">
        <v>0</v>
      </c>
      <c r="F273" s="641">
        <v>0</v>
      </c>
      <c r="G273" s="641">
        <v>0</v>
      </c>
      <c r="H273" s="916" t="str">
        <f t="shared" si="7"/>
        <v>*</v>
      </c>
      <c r="I273" s="597" t="s">
        <v>887</v>
      </c>
      <c r="J273" s="434" t="s">
        <v>888</v>
      </c>
    </row>
    <row r="274" spans="1:10" ht="12.75">
      <c r="A274" s="566" t="s">
        <v>1047</v>
      </c>
      <c r="B274" s="641">
        <v>0</v>
      </c>
      <c r="C274" s="641">
        <v>0</v>
      </c>
      <c r="D274" s="641">
        <v>0</v>
      </c>
      <c r="E274" s="641">
        <v>0</v>
      </c>
      <c r="F274" s="641">
        <v>0</v>
      </c>
      <c r="G274" s="641">
        <v>0</v>
      </c>
      <c r="H274" s="916" t="str">
        <f t="shared" si="7"/>
        <v>*</v>
      </c>
      <c r="I274" s="597" t="s">
        <v>803</v>
      </c>
      <c r="J274" s="434" t="s">
        <v>876</v>
      </c>
    </row>
    <row r="275" spans="1:10" ht="12.75">
      <c r="A275" s="566" t="s">
        <v>1047</v>
      </c>
      <c r="B275" s="641">
        <v>138</v>
      </c>
      <c r="C275" s="641">
        <v>138</v>
      </c>
      <c r="D275" s="641">
        <v>138</v>
      </c>
      <c r="E275" s="641">
        <v>138</v>
      </c>
      <c r="F275" s="641">
        <v>138</v>
      </c>
      <c r="G275" s="641">
        <v>57</v>
      </c>
      <c r="H275" s="916">
        <f t="shared" si="7"/>
        <v>0.41304347826086957</v>
      </c>
      <c r="I275" s="597" t="s">
        <v>701</v>
      </c>
      <c r="J275" s="569" t="s">
        <v>282</v>
      </c>
    </row>
    <row r="276" spans="1:10" ht="12.75">
      <c r="A276" s="566" t="s">
        <v>1047</v>
      </c>
      <c r="B276" s="641">
        <v>40</v>
      </c>
      <c r="C276" s="641">
        <v>40</v>
      </c>
      <c r="D276" s="641">
        <v>40</v>
      </c>
      <c r="E276" s="641">
        <v>40</v>
      </c>
      <c r="F276" s="641">
        <v>40</v>
      </c>
      <c r="G276" s="641">
        <v>35</v>
      </c>
      <c r="H276" s="916">
        <f t="shared" si="7"/>
        <v>0.875</v>
      </c>
      <c r="I276" s="597" t="s">
        <v>668</v>
      </c>
      <c r="J276" s="434" t="s">
        <v>669</v>
      </c>
    </row>
    <row r="277" spans="1:12" ht="12.75">
      <c r="A277" s="566" t="s">
        <v>1047</v>
      </c>
      <c r="B277" s="641">
        <v>16</v>
      </c>
      <c r="C277" s="641">
        <v>16</v>
      </c>
      <c r="D277" s="641">
        <v>16</v>
      </c>
      <c r="E277" s="641">
        <v>16</v>
      </c>
      <c r="F277" s="641">
        <v>16</v>
      </c>
      <c r="G277" s="641">
        <v>14</v>
      </c>
      <c r="H277" s="916">
        <f t="shared" si="7"/>
        <v>0.875</v>
      </c>
      <c r="I277" s="597" t="s">
        <v>703</v>
      </c>
      <c r="J277" s="434" t="s">
        <v>890</v>
      </c>
      <c r="L277" s="104"/>
    </row>
    <row r="278" spans="1:10" ht="12.75">
      <c r="A278" s="566" t="s">
        <v>1047</v>
      </c>
      <c r="B278" s="641">
        <v>80</v>
      </c>
      <c r="C278" s="641">
        <v>80</v>
      </c>
      <c r="D278" s="641">
        <v>80</v>
      </c>
      <c r="E278" s="641">
        <v>80</v>
      </c>
      <c r="F278" s="641">
        <v>80</v>
      </c>
      <c r="G278" s="641">
        <v>59</v>
      </c>
      <c r="H278" s="916">
        <f t="shared" si="7"/>
        <v>0.7375</v>
      </c>
      <c r="I278" s="597" t="s">
        <v>705</v>
      </c>
      <c r="J278" s="434" t="s">
        <v>877</v>
      </c>
    </row>
    <row r="279" spans="1:10" ht="12.75">
      <c r="A279" s="566" t="s">
        <v>1047</v>
      </c>
      <c r="B279" s="641">
        <v>710</v>
      </c>
      <c r="C279" s="641">
        <v>710</v>
      </c>
      <c r="D279" s="641">
        <v>710</v>
      </c>
      <c r="E279" s="641">
        <v>710</v>
      </c>
      <c r="F279" s="641">
        <v>710</v>
      </c>
      <c r="G279" s="641">
        <v>754</v>
      </c>
      <c r="H279" s="916">
        <f t="shared" si="7"/>
        <v>1.0619718309859154</v>
      </c>
      <c r="I279" s="597" t="s">
        <v>891</v>
      </c>
      <c r="J279" s="434" t="s">
        <v>892</v>
      </c>
    </row>
    <row r="280" spans="1:10" ht="12.75">
      <c r="A280" s="566" t="s">
        <v>1047</v>
      </c>
      <c r="B280" s="641">
        <v>13</v>
      </c>
      <c r="C280" s="641">
        <v>13</v>
      </c>
      <c r="D280" s="641">
        <v>18</v>
      </c>
      <c r="E280" s="641">
        <v>19</v>
      </c>
      <c r="F280" s="641">
        <v>19</v>
      </c>
      <c r="G280" s="641">
        <v>16</v>
      </c>
      <c r="H280" s="916">
        <f t="shared" si="7"/>
        <v>0.8421052631578947</v>
      </c>
      <c r="I280" s="597" t="s">
        <v>774</v>
      </c>
      <c r="J280" s="434" t="s">
        <v>775</v>
      </c>
    </row>
    <row r="281" spans="1:10" ht="12.75">
      <c r="A281" s="566" t="s">
        <v>1047</v>
      </c>
      <c r="B281" s="641">
        <v>0</v>
      </c>
      <c r="C281" s="641">
        <v>0</v>
      </c>
      <c r="D281" s="641">
        <v>25</v>
      </c>
      <c r="E281" s="641">
        <v>25</v>
      </c>
      <c r="F281" s="641">
        <v>25</v>
      </c>
      <c r="G281" s="641">
        <v>21</v>
      </c>
      <c r="H281" s="916">
        <f t="shared" si="7"/>
        <v>0.84</v>
      </c>
      <c r="I281" s="748" t="s">
        <v>913</v>
      </c>
      <c r="J281" s="569" t="s">
        <v>914</v>
      </c>
    </row>
    <row r="282" spans="1:10" ht="12.75">
      <c r="A282" s="566" t="s">
        <v>1047</v>
      </c>
      <c r="B282" s="641">
        <v>0</v>
      </c>
      <c r="C282" s="641">
        <v>0</v>
      </c>
      <c r="D282" s="641">
        <v>0</v>
      </c>
      <c r="E282" s="641">
        <v>0</v>
      </c>
      <c r="F282" s="641">
        <v>0</v>
      </c>
      <c r="G282" s="641">
        <v>0</v>
      </c>
      <c r="H282" s="916" t="str">
        <f t="shared" si="7"/>
        <v>*</v>
      </c>
      <c r="I282" s="597" t="s">
        <v>673</v>
      </c>
      <c r="J282" s="434" t="s">
        <v>674</v>
      </c>
    </row>
    <row r="283" spans="1:10" ht="12.75">
      <c r="A283" s="566" t="s">
        <v>1047</v>
      </c>
      <c r="B283" s="641">
        <v>0</v>
      </c>
      <c r="C283" s="641">
        <v>0</v>
      </c>
      <c r="D283" s="641">
        <v>30</v>
      </c>
      <c r="E283" s="641">
        <v>30</v>
      </c>
      <c r="F283" s="641">
        <v>30</v>
      </c>
      <c r="G283" s="641">
        <v>0</v>
      </c>
      <c r="H283" s="916" t="str">
        <f t="shared" si="7"/>
        <v>*</v>
      </c>
      <c r="I283" s="597" t="s">
        <v>663</v>
      </c>
      <c r="J283" s="571" t="s">
        <v>326</v>
      </c>
    </row>
    <row r="284" spans="1:10" ht="12.75">
      <c r="A284" s="566" t="s">
        <v>1047</v>
      </c>
      <c r="B284" s="641">
        <v>0</v>
      </c>
      <c r="C284" s="641">
        <v>0</v>
      </c>
      <c r="D284" s="641">
        <v>0</v>
      </c>
      <c r="E284" s="641">
        <v>0</v>
      </c>
      <c r="F284" s="641">
        <v>0</v>
      </c>
      <c r="G284" s="641">
        <v>0</v>
      </c>
      <c r="H284" s="916" t="str">
        <f t="shared" si="7"/>
        <v>*</v>
      </c>
      <c r="I284" s="597" t="s">
        <v>778</v>
      </c>
      <c r="J284" s="569" t="s">
        <v>76</v>
      </c>
    </row>
    <row r="285" spans="1:10" ht="12.75">
      <c r="A285" s="566" t="s">
        <v>1047</v>
      </c>
      <c r="B285" s="641">
        <v>0</v>
      </c>
      <c r="C285" s="641">
        <v>0</v>
      </c>
      <c r="D285" s="641">
        <v>0</v>
      </c>
      <c r="E285" s="641">
        <v>0</v>
      </c>
      <c r="F285" s="641">
        <v>0</v>
      </c>
      <c r="G285" s="641">
        <v>0</v>
      </c>
      <c r="H285" s="916" t="str">
        <f t="shared" si="7"/>
        <v>*</v>
      </c>
      <c r="I285" s="597" t="s">
        <v>779</v>
      </c>
      <c r="J285" s="569" t="s">
        <v>75</v>
      </c>
    </row>
    <row r="286" spans="1:12" ht="12.75">
      <c r="A286" s="566" t="s">
        <v>1047</v>
      </c>
      <c r="B286" s="641">
        <v>75</v>
      </c>
      <c r="C286" s="641">
        <v>75</v>
      </c>
      <c r="D286" s="641">
        <v>75</v>
      </c>
      <c r="E286" s="641">
        <v>75</v>
      </c>
      <c r="F286" s="641">
        <v>75</v>
      </c>
      <c r="G286" s="641">
        <f>30+27</f>
        <v>57</v>
      </c>
      <c r="H286" s="916">
        <f t="shared" si="7"/>
        <v>0.76</v>
      </c>
      <c r="I286" s="597" t="s">
        <v>711</v>
      </c>
      <c r="J286" s="434" t="s">
        <v>880</v>
      </c>
      <c r="L286" s="104">
        <f>SUM(G264:G286)</f>
        <v>1565</v>
      </c>
    </row>
    <row r="287" spans="1:12" ht="12.75">
      <c r="A287" s="446" t="s">
        <v>944</v>
      </c>
      <c r="B287" s="641">
        <v>0</v>
      </c>
      <c r="C287" s="641">
        <v>0</v>
      </c>
      <c r="D287" s="641">
        <v>0</v>
      </c>
      <c r="E287" s="641">
        <v>0</v>
      </c>
      <c r="F287" s="641">
        <v>0</v>
      </c>
      <c r="G287" s="641">
        <v>0</v>
      </c>
      <c r="H287" s="916" t="str">
        <f t="shared" si="7"/>
        <v>*</v>
      </c>
      <c r="I287" s="597" t="s">
        <v>803</v>
      </c>
      <c r="J287" s="434" t="s">
        <v>876</v>
      </c>
      <c r="L287" s="104"/>
    </row>
    <row r="288" spans="1:10" ht="12.75">
      <c r="A288" s="446" t="s">
        <v>944</v>
      </c>
      <c r="B288" s="641">
        <v>0</v>
      </c>
      <c r="C288" s="641">
        <v>0</v>
      </c>
      <c r="D288" s="641">
        <v>0</v>
      </c>
      <c r="E288" s="641">
        <v>0</v>
      </c>
      <c r="F288" s="641">
        <v>0</v>
      </c>
      <c r="G288" s="641">
        <v>0</v>
      </c>
      <c r="H288" s="916" t="str">
        <f t="shared" si="7"/>
        <v>*</v>
      </c>
      <c r="I288" s="597" t="s">
        <v>701</v>
      </c>
      <c r="J288" s="569" t="s">
        <v>282</v>
      </c>
    </row>
    <row r="289" spans="1:10" ht="12.75">
      <c r="A289" s="446" t="s">
        <v>944</v>
      </c>
      <c r="B289" s="641">
        <v>1</v>
      </c>
      <c r="C289" s="641">
        <v>1</v>
      </c>
      <c r="D289" s="641">
        <v>1</v>
      </c>
      <c r="E289" s="641">
        <v>1</v>
      </c>
      <c r="F289" s="641">
        <v>1</v>
      </c>
      <c r="G289" s="641">
        <v>0</v>
      </c>
      <c r="H289" s="916" t="str">
        <f t="shared" si="7"/>
        <v>*</v>
      </c>
      <c r="I289" s="597" t="s">
        <v>774</v>
      </c>
      <c r="J289" s="434" t="s">
        <v>775</v>
      </c>
    </row>
    <row r="290" spans="1:12" ht="12.75">
      <c r="A290" s="446" t="s">
        <v>944</v>
      </c>
      <c r="B290" s="641">
        <v>0</v>
      </c>
      <c r="C290" s="641">
        <v>0</v>
      </c>
      <c r="D290" s="641">
        <v>0</v>
      </c>
      <c r="E290" s="641">
        <v>0</v>
      </c>
      <c r="F290" s="641">
        <v>0</v>
      </c>
      <c r="G290" s="641">
        <v>0</v>
      </c>
      <c r="H290" s="916" t="str">
        <f t="shared" si="7"/>
        <v>*</v>
      </c>
      <c r="I290" s="597" t="s">
        <v>663</v>
      </c>
      <c r="J290" s="571" t="s">
        <v>326</v>
      </c>
      <c r="L290" s="104">
        <f>SUM(G287:G290)</f>
        <v>0</v>
      </c>
    </row>
    <row r="291" spans="1:10" ht="12.75">
      <c r="A291" s="446" t="s">
        <v>946</v>
      </c>
      <c r="B291" s="641">
        <v>0</v>
      </c>
      <c r="C291" s="641">
        <v>0</v>
      </c>
      <c r="D291" s="641">
        <v>0</v>
      </c>
      <c r="E291" s="641">
        <v>2</v>
      </c>
      <c r="F291" s="641">
        <v>2</v>
      </c>
      <c r="G291" s="641">
        <v>2</v>
      </c>
      <c r="H291" s="916">
        <f t="shared" si="7"/>
        <v>1</v>
      </c>
      <c r="I291" s="597" t="s">
        <v>670</v>
      </c>
      <c r="J291" s="434" t="s">
        <v>883</v>
      </c>
    </row>
    <row r="292" spans="1:10" ht="14.25" customHeight="1">
      <c r="A292" s="446" t="s">
        <v>946</v>
      </c>
      <c r="B292" s="641">
        <v>40</v>
      </c>
      <c r="C292" s="641">
        <v>40</v>
      </c>
      <c r="D292" s="641">
        <v>30</v>
      </c>
      <c r="E292" s="641">
        <v>30</v>
      </c>
      <c r="F292" s="641">
        <v>30</v>
      </c>
      <c r="G292" s="641">
        <v>10</v>
      </c>
      <c r="H292" s="916">
        <f t="shared" si="7"/>
        <v>0.3333333333333333</v>
      </c>
      <c r="I292" s="597" t="s">
        <v>717</v>
      </c>
      <c r="J292" s="434" t="s">
        <v>932</v>
      </c>
    </row>
    <row r="293" spans="1:10" ht="12.75">
      <c r="A293" s="446" t="s">
        <v>946</v>
      </c>
      <c r="B293" s="641">
        <v>470</v>
      </c>
      <c r="C293" s="641">
        <v>470</v>
      </c>
      <c r="D293" s="641">
        <v>470</v>
      </c>
      <c r="E293" s="641">
        <v>470</v>
      </c>
      <c r="F293" s="641">
        <v>470</v>
      </c>
      <c r="G293" s="641">
        <v>355</v>
      </c>
      <c r="H293" s="916">
        <f t="shared" si="7"/>
        <v>0.7553191489361702</v>
      </c>
      <c r="I293" s="597" t="s">
        <v>688</v>
      </c>
      <c r="J293" s="434" t="s">
        <v>796</v>
      </c>
    </row>
    <row r="294" spans="1:12" ht="12.75">
      <c r="A294" s="446" t="s">
        <v>946</v>
      </c>
      <c r="B294" s="641">
        <v>0</v>
      </c>
      <c r="C294" s="641">
        <v>0</v>
      </c>
      <c r="D294" s="641">
        <v>0</v>
      </c>
      <c r="E294" s="641">
        <v>0</v>
      </c>
      <c r="F294" s="641">
        <v>0</v>
      </c>
      <c r="G294" s="641">
        <v>0</v>
      </c>
      <c r="H294" s="916" t="str">
        <f t="shared" si="7"/>
        <v>*</v>
      </c>
      <c r="I294" s="748" t="s">
        <v>1058</v>
      </c>
      <c r="J294" s="569" t="s">
        <v>1160</v>
      </c>
      <c r="L294" s="104"/>
    </row>
    <row r="295" spans="1:10" ht="12.75">
      <c r="A295" s="446" t="s">
        <v>946</v>
      </c>
      <c r="B295" s="641">
        <v>0</v>
      </c>
      <c r="C295" s="641">
        <v>0</v>
      </c>
      <c r="D295" s="641">
        <v>0</v>
      </c>
      <c r="E295" s="641">
        <v>0</v>
      </c>
      <c r="F295" s="641">
        <v>0</v>
      </c>
      <c r="G295" s="641">
        <v>0</v>
      </c>
      <c r="H295" s="916" t="str">
        <f t="shared" si="7"/>
        <v>*</v>
      </c>
      <c r="I295" s="748" t="s">
        <v>67</v>
      </c>
      <c r="J295" s="569" t="s">
        <v>82</v>
      </c>
    </row>
    <row r="296" spans="1:10" ht="12.75">
      <c r="A296" s="433" t="s">
        <v>946</v>
      </c>
      <c r="B296" s="644">
        <v>45</v>
      </c>
      <c r="C296" s="644">
        <v>45</v>
      </c>
      <c r="D296" s="644">
        <v>45</v>
      </c>
      <c r="E296" s="644">
        <v>45</v>
      </c>
      <c r="F296" s="644">
        <v>45</v>
      </c>
      <c r="G296" s="644">
        <v>35</v>
      </c>
      <c r="H296" s="916">
        <f aca="true" t="shared" si="8" ref="H296:H316">IF(OR(G296=0,F296=0),"*",G296/F296)</f>
        <v>0.7777777777777778</v>
      </c>
      <c r="I296" s="598" t="s">
        <v>737</v>
      </c>
      <c r="J296" s="430" t="s">
        <v>873</v>
      </c>
    </row>
    <row r="297" spans="1:12" ht="12.75">
      <c r="A297" s="606" t="s">
        <v>946</v>
      </c>
      <c r="B297" s="820">
        <v>55</v>
      </c>
      <c r="C297" s="820">
        <v>55</v>
      </c>
      <c r="D297" s="820">
        <v>51</v>
      </c>
      <c r="E297" s="820">
        <v>51</v>
      </c>
      <c r="F297" s="820">
        <v>51</v>
      </c>
      <c r="G297" s="820">
        <v>27</v>
      </c>
      <c r="H297" s="916">
        <f t="shared" si="8"/>
        <v>0.5294117647058824</v>
      </c>
      <c r="I297" s="608" t="s">
        <v>695</v>
      </c>
      <c r="J297" s="607" t="s">
        <v>874</v>
      </c>
      <c r="L297" s="104"/>
    </row>
    <row r="298" spans="1:13" ht="12.75">
      <c r="A298" s="496" t="s">
        <v>946</v>
      </c>
      <c r="B298" s="641">
        <v>0</v>
      </c>
      <c r="C298" s="641">
        <v>0</v>
      </c>
      <c r="D298" s="641">
        <v>0</v>
      </c>
      <c r="E298" s="641">
        <v>0</v>
      </c>
      <c r="F298" s="641">
        <v>0</v>
      </c>
      <c r="G298" s="641">
        <v>0</v>
      </c>
      <c r="H298" s="916" t="str">
        <f t="shared" si="8"/>
        <v>*</v>
      </c>
      <c r="I298" s="596" t="s">
        <v>743</v>
      </c>
      <c r="J298" s="483" t="s">
        <v>886</v>
      </c>
      <c r="M298" s="104"/>
    </row>
    <row r="299" spans="1:12" ht="12.75">
      <c r="A299" s="446" t="s">
        <v>946</v>
      </c>
      <c r="B299" s="641">
        <v>0</v>
      </c>
      <c r="C299" s="641">
        <v>0</v>
      </c>
      <c r="D299" s="641">
        <v>0</v>
      </c>
      <c r="E299" s="641">
        <v>0</v>
      </c>
      <c r="F299" s="641">
        <v>0</v>
      </c>
      <c r="G299" s="641">
        <v>0</v>
      </c>
      <c r="H299" s="916" t="str">
        <f t="shared" si="8"/>
        <v>*</v>
      </c>
      <c r="I299" s="597" t="s">
        <v>693</v>
      </c>
      <c r="J299" s="434" t="s">
        <v>936</v>
      </c>
      <c r="L299" s="104"/>
    </row>
    <row r="300" spans="1:10" ht="12.75">
      <c r="A300" s="446" t="s">
        <v>946</v>
      </c>
      <c r="B300" s="641">
        <v>20</v>
      </c>
      <c r="C300" s="641">
        <v>20</v>
      </c>
      <c r="D300" s="641">
        <v>20</v>
      </c>
      <c r="E300" s="641">
        <v>20</v>
      </c>
      <c r="F300" s="641">
        <v>20</v>
      </c>
      <c r="G300" s="641">
        <v>21</v>
      </c>
      <c r="H300" s="916">
        <f t="shared" si="8"/>
        <v>1.05</v>
      </c>
      <c r="I300" s="597" t="s">
        <v>803</v>
      </c>
      <c r="J300" s="434" t="s">
        <v>876</v>
      </c>
    </row>
    <row r="301" spans="1:12" ht="12.75">
      <c r="A301" s="446" t="s">
        <v>946</v>
      </c>
      <c r="B301" s="641">
        <v>0</v>
      </c>
      <c r="C301" s="641">
        <v>0</v>
      </c>
      <c r="D301" s="641">
        <v>0</v>
      </c>
      <c r="E301" s="641">
        <v>0</v>
      </c>
      <c r="F301" s="641">
        <v>0</v>
      </c>
      <c r="G301" s="641">
        <v>0</v>
      </c>
      <c r="H301" s="916" t="str">
        <f t="shared" si="8"/>
        <v>*</v>
      </c>
      <c r="I301" s="597" t="s">
        <v>701</v>
      </c>
      <c r="J301" s="569" t="s">
        <v>282</v>
      </c>
      <c r="L301" s="104"/>
    </row>
    <row r="302" spans="1:12" ht="12.75">
      <c r="A302" s="446" t="s">
        <v>946</v>
      </c>
      <c r="B302" s="641">
        <v>290</v>
      </c>
      <c r="C302" s="641">
        <v>290</v>
      </c>
      <c r="D302" s="641">
        <v>290</v>
      </c>
      <c r="E302" s="641">
        <v>290</v>
      </c>
      <c r="F302" s="641">
        <v>290</v>
      </c>
      <c r="G302" s="641">
        <f>229+10</f>
        <v>239</v>
      </c>
      <c r="H302" s="916">
        <f t="shared" si="8"/>
        <v>0.8241379310344827</v>
      </c>
      <c r="I302" s="597" t="s">
        <v>705</v>
      </c>
      <c r="J302" s="434" t="s">
        <v>877</v>
      </c>
      <c r="L302" s="104"/>
    </row>
    <row r="303" spans="1:10" ht="12.75">
      <c r="A303" s="446" t="s">
        <v>946</v>
      </c>
      <c r="B303" s="641">
        <v>80</v>
      </c>
      <c r="C303" s="641">
        <v>80</v>
      </c>
      <c r="D303" s="641">
        <v>80</v>
      </c>
      <c r="E303" s="641">
        <v>97</v>
      </c>
      <c r="F303" s="641">
        <v>97</v>
      </c>
      <c r="G303" s="641">
        <v>110</v>
      </c>
      <c r="H303" s="916">
        <f t="shared" si="8"/>
        <v>1.134020618556701</v>
      </c>
      <c r="I303" s="597" t="s">
        <v>723</v>
      </c>
      <c r="J303" s="434" t="s">
        <v>773</v>
      </c>
    </row>
    <row r="304" spans="1:10" ht="12.75">
      <c r="A304" s="446" t="s">
        <v>946</v>
      </c>
      <c r="B304" s="641">
        <v>30</v>
      </c>
      <c r="C304" s="641">
        <v>30</v>
      </c>
      <c r="D304" s="641">
        <v>30</v>
      </c>
      <c r="E304" s="641">
        <v>30</v>
      </c>
      <c r="F304" s="641">
        <v>30</v>
      </c>
      <c r="G304" s="641">
        <v>2</v>
      </c>
      <c r="H304" s="916">
        <f t="shared" si="8"/>
        <v>0.06666666666666667</v>
      </c>
      <c r="I304" s="597" t="s">
        <v>891</v>
      </c>
      <c r="J304" s="434" t="s">
        <v>892</v>
      </c>
    </row>
    <row r="305" spans="1:10" ht="12.75">
      <c r="A305" s="446" t="s">
        <v>946</v>
      </c>
      <c r="B305" s="641">
        <v>2</v>
      </c>
      <c r="C305" s="641">
        <v>2</v>
      </c>
      <c r="D305" s="641">
        <v>2</v>
      </c>
      <c r="E305" s="641">
        <v>2</v>
      </c>
      <c r="F305" s="641">
        <v>2</v>
      </c>
      <c r="G305" s="641">
        <v>0</v>
      </c>
      <c r="H305" s="916" t="str">
        <f t="shared" si="8"/>
        <v>*</v>
      </c>
      <c r="I305" s="597" t="s">
        <v>774</v>
      </c>
      <c r="J305" s="434" t="s">
        <v>775</v>
      </c>
    </row>
    <row r="306" spans="1:10" ht="12.75">
      <c r="A306" s="446" t="s">
        <v>946</v>
      </c>
      <c r="B306" s="641">
        <v>105</v>
      </c>
      <c r="C306" s="641">
        <v>105</v>
      </c>
      <c r="D306" s="641">
        <v>105</v>
      </c>
      <c r="E306" s="641">
        <v>105</v>
      </c>
      <c r="F306" s="641">
        <v>105</v>
      </c>
      <c r="G306" s="641">
        <v>106</v>
      </c>
      <c r="H306" s="916">
        <f t="shared" si="8"/>
        <v>1.0095238095238095</v>
      </c>
      <c r="I306" s="597" t="s">
        <v>707</v>
      </c>
      <c r="J306" s="434" t="s">
        <v>708</v>
      </c>
    </row>
    <row r="307" spans="1:10" ht="12.75">
      <c r="A307" s="446" t="s">
        <v>946</v>
      </c>
      <c r="B307" s="641">
        <v>0</v>
      </c>
      <c r="C307" s="641">
        <v>0</v>
      </c>
      <c r="D307" s="641">
        <v>0</v>
      </c>
      <c r="E307" s="641">
        <v>0</v>
      </c>
      <c r="F307" s="641">
        <v>0</v>
      </c>
      <c r="G307" s="641">
        <v>0</v>
      </c>
      <c r="H307" s="916" t="str">
        <f t="shared" si="8"/>
        <v>*</v>
      </c>
      <c r="I307" s="597" t="s">
        <v>673</v>
      </c>
      <c r="J307" s="434" t="s">
        <v>674</v>
      </c>
    </row>
    <row r="308" spans="1:10" ht="12.75">
      <c r="A308" s="446" t="s">
        <v>946</v>
      </c>
      <c r="B308" s="641">
        <v>10</v>
      </c>
      <c r="C308" s="641">
        <v>0</v>
      </c>
      <c r="D308" s="641">
        <v>0</v>
      </c>
      <c r="E308" s="641">
        <v>0</v>
      </c>
      <c r="F308" s="641">
        <v>0</v>
      </c>
      <c r="G308" s="641">
        <v>0</v>
      </c>
      <c r="H308" s="916" t="str">
        <f t="shared" si="8"/>
        <v>*</v>
      </c>
      <c r="I308" s="597" t="s">
        <v>778</v>
      </c>
      <c r="J308" s="569" t="s">
        <v>76</v>
      </c>
    </row>
    <row r="309" spans="1:10" ht="12.75">
      <c r="A309" s="433" t="s">
        <v>946</v>
      </c>
      <c r="B309" s="641">
        <v>0</v>
      </c>
      <c r="C309" s="641">
        <v>10</v>
      </c>
      <c r="D309" s="641">
        <v>10</v>
      </c>
      <c r="E309" s="641">
        <v>7</v>
      </c>
      <c r="F309" s="641">
        <v>7</v>
      </c>
      <c r="G309" s="641">
        <v>6</v>
      </c>
      <c r="H309" s="916">
        <f t="shared" si="8"/>
        <v>0.8571428571428571</v>
      </c>
      <c r="I309" s="597" t="s">
        <v>779</v>
      </c>
      <c r="J309" s="569" t="s">
        <v>75</v>
      </c>
    </row>
    <row r="310" spans="1:12" ht="12.75">
      <c r="A310" s="433" t="s">
        <v>946</v>
      </c>
      <c r="B310" s="641">
        <v>0</v>
      </c>
      <c r="C310" s="641">
        <v>0</v>
      </c>
      <c r="D310" s="641">
        <v>0</v>
      </c>
      <c r="E310" s="641">
        <v>0</v>
      </c>
      <c r="F310" s="641">
        <v>0</v>
      </c>
      <c r="G310" s="641">
        <v>0</v>
      </c>
      <c r="H310" s="916" t="str">
        <f t="shared" si="8"/>
        <v>*</v>
      </c>
      <c r="I310" s="597" t="s">
        <v>809</v>
      </c>
      <c r="J310" s="434" t="s">
        <v>878</v>
      </c>
      <c r="L310" s="1077">
        <f>SUM(G291:G310)</f>
        <v>913</v>
      </c>
    </row>
    <row r="311" spans="1:13" ht="12.75">
      <c r="A311" s="433" t="s">
        <v>947</v>
      </c>
      <c r="B311" s="641">
        <v>0</v>
      </c>
      <c r="C311" s="641">
        <v>0</v>
      </c>
      <c r="D311" s="641">
        <v>0</v>
      </c>
      <c r="E311" s="641">
        <v>0</v>
      </c>
      <c r="F311" s="641">
        <v>0</v>
      </c>
      <c r="G311" s="641">
        <v>0</v>
      </c>
      <c r="H311" s="916" t="str">
        <f t="shared" si="8"/>
        <v>*</v>
      </c>
      <c r="I311" s="597" t="s">
        <v>673</v>
      </c>
      <c r="J311" s="434" t="s">
        <v>674</v>
      </c>
      <c r="L311" s="104"/>
      <c r="M311" s="104"/>
    </row>
    <row r="312" spans="1:12" ht="12.75">
      <c r="A312" s="446" t="s">
        <v>947</v>
      </c>
      <c r="B312" s="641">
        <v>0</v>
      </c>
      <c r="C312" s="641">
        <v>0</v>
      </c>
      <c r="D312" s="641">
        <v>0</v>
      </c>
      <c r="E312" s="641">
        <v>0</v>
      </c>
      <c r="F312" s="641">
        <v>0</v>
      </c>
      <c r="G312" s="641">
        <v>0</v>
      </c>
      <c r="H312" s="916" t="str">
        <f t="shared" si="8"/>
        <v>*</v>
      </c>
      <c r="I312" s="597" t="s">
        <v>701</v>
      </c>
      <c r="J312" s="569" t="s">
        <v>282</v>
      </c>
      <c r="L312" s="104"/>
    </row>
    <row r="313" spans="1:12" ht="12.75">
      <c r="A313" s="446" t="s">
        <v>947</v>
      </c>
      <c r="B313" s="819">
        <v>454</v>
      </c>
      <c r="C313" s="819">
        <v>454</v>
      </c>
      <c r="D313" s="819">
        <v>454</v>
      </c>
      <c r="E313" s="819">
        <v>454</v>
      </c>
      <c r="F313" s="819">
        <v>454</v>
      </c>
      <c r="G313" s="819">
        <v>352</v>
      </c>
      <c r="H313" s="916">
        <f t="shared" si="8"/>
        <v>0.775330396475771</v>
      </c>
      <c r="I313" s="597" t="s">
        <v>668</v>
      </c>
      <c r="J313" s="434" t="s">
        <v>669</v>
      </c>
      <c r="L313" s="104"/>
    </row>
    <row r="314" spans="1:12" ht="12.75">
      <c r="A314" s="446" t="s">
        <v>947</v>
      </c>
      <c r="B314" s="819">
        <v>480</v>
      </c>
      <c r="C314" s="819">
        <v>480</v>
      </c>
      <c r="D314" s="819">
        <v>480</v>
      </c>
      <c r="E314" s="819">
        <v>480</v>
      </c>
      <c r="F314" s="819">
        <v>480</v>
      </c>
      <c r="G314" s="819">
        <v>352</v>
      </c>
      <c r="H314" s="916">
        <f t="shared" si="8"/>
        <v>0.7333333333333333</v>
      </c>
      <c r="I314" s="597" t="s">
        <v>703</v>
      </c>
      <c r="J314" s="434" t="s">
        <v>890</v>
      </c>
      <c r="L314" s="104"/>
    </row>
    <row r="315" spans="1:12" ht="13.5" thickBot="1">
      <c r="A315" s="433" t="s">
        <v>947</v>
      </c>
      <c r="B315" s="923">
        <v>674</v>
      </c>
      <c r="C315" s="923">
        <v>674</v>
      </c>
      <c r="D315" s="923">
        <v>674</v>
      </c>
      <c r="E315" s="923">
        <v>674</v>
      </c>
      <c r="F315" s="923">
        <v>674</v>
      </c>
      <c r="G315" s="923">
        <f>325+223</f>
        <v>548</v>
      </c>
      <c r="H315" s="916">
        <f t="shared" si="8"/>
        <v>0.8130563798219584</v>
      </c>
      <c r="I315" s="594" t="s">
        <v>711</v>
      </c>
      <c r="J315" s="430" t="s">
        <v>880</v>
      </c>
      <c r="L315" s="104">
        <f>SUM(G311:G315)</f>
        <v>1252</v>
      </c>
    </row>
    <row r="316" spans="1:10" ht="13.5" thickBot="1">
      <c r="A316" s="436" t="s">
        <v>420</v>
      </c>
      <c r="B316" s="662">
        <f aca="true" t="shared" si="9" ref="B316:G316">SUM(B232:B315)</f>
        <v>6186</v>
      </c>
      <c r="C316" s="662">
        <f t="shared" si="9"/>
        <v>6186</v>
      </c>
      <c r="D316" s="662">
        <f t="shared" si="9"/>
        <v>6247</v>
      </c>
      <c r="E316" s="662">
        <f t="shared" si="9"/>
        <v>6282</v>
      </c>
      <c r="F316" s="662">
        <f t="shared" si="9"/>
        <v>6282</v>
      </c>
      <c r="G316" s="662">
        <f t="shared" si="9"/>
        <v>5308</v>
      </c>
      <c r="H316" s="892">
        <f t="shared" si="8"/>
        <v>0.8449538363578478</v>
      </c>
      <c r="I316" s="626"/>
      <c r="J316" s="436"/>
    </row>
    <row r="317" spans="1:10" ht="7.5" customHeight="1">
      <c r="A317" s="492"/>
      <c r="B317" s="531"/>
      <c r="C317" s="531"/>
      <c r="D317" s="531"/>
      <c r="E317" s="531"/>
      <c r="F317" s="531"/>
      <c r="G317" s="531"/>
      <c r="H317" s="515"/>
      <c r="I317" s="439"/>
      <c r="J317" s="489"/>
    </row>
    <row r="318" spans="1:9" ht="19.5" thickBot="1">
      <c r="A318" s="628" t="s">
        <v>948</v>
      </c>
      <c r="B318" s="629"/>
      <c r="C318" s="629"/>
      <c r="D318" s="629"/>
      <c r="E318" s="629"/>
      <c r="F318" s="629"/>
      <c r="G318" s="629"/>
      <c r="H318" s="304"/>
      <c r="I318" s="439"/>
    </row>
    <row r="319" spans="1:10" ht="12.75">
      <c r="A319" s="423" t="s">
        <v>647</v>
      </c>
      <c r="B319" s="660" t="s">
        <v>648</v>
      </c>
      <c r="C319" s="660" t="s">
        <v>931</v>
      </c>
      <c r="D319" s="660" t="s">
        <v>145</v>
      </c>
      <c r="E319" s="660" t="s">
        <v>216</v>
      </c>
      <c r="F319" s="660" t="s">
        <v>217</v>
      </c>
      <c r="G319" s="424" t="s">
        <v>1129</v>
      </c>
      <c r="H319" s="424" t="s">
        <v>1129</v>
      </c>
      <c r="I319" s="440" t="s">
        <v>649</v>
      </c>
      <c r="J319" s="441" t="s">
        <v>650</v>
      </c>
    </row>
    <row r="320" spans="1:10" ht="13.5" thickBot="1">
      <c r="A320" s="426"/>
      <c r="B320" s="661" t="s">
        <v>559</v>
      </c>
      <c r="C320" s="661" t="s">
        <v>559</v>
      </c>
      <c r="D320" s="661" t="s">
        <v>559</v>
      </c>
      <c r="E320" s="661" t="s">
        <v>559</v>
      </c>
      <c r="F320" s="661" t="s">
        <v>559</v>
      </c>
      <c r="G320" s="427" t="s">
        <v>207</v>
      </c>
      <c r="H320" s="427" t="s">
        <v>87</v>
      </c>
      <c r="I320" s="442" t="s">
        <v>651</v>
      </c>
      <c r="J320" s="443"/>
    </row>
    <row r="321" spans="1:14" ht="12.75">
      <c r="A321" s="496" t="s">
        <v>949</v>
      </c>
      <c r="B321" s="924">
        <v>0</v>
      </c>
      <c r="C321" s="1067">
        <v>0</v>
      </c>
      <c r="D321" s="924">
        <v>0</v>
      </c>
      <c r="E321" s="924">
        <v>0</v>
      </c>
      <c r="F321" s="924">
        <v>0</v>
      </c>
      <c r="G321" s="924">
        <v>0</v>
      </c>
      <c r="H321" s="918" t="str">
        <f aca="true" t="shared" si="10" ref="H321:H384">IF(OR(G321=0,F321=0),"*",G321/F321)</f>
        <v>*</v>
      </c>
      <c r="I321" s="445" t="s">
        <v>688</v>
      </c>
      <c r="J321" s="479" t="s">
        <v>902</v>
      </c>
      <c r="L321" s="519"/>
      <c r="M321" s="439"/>
      <c r="N321" s="520"/>
    </row>
    <row r="322" spans="1:14" ht="12.75">
      <c r="A322" s="462" t="s">
        <v>949</v>
      </c>
      <c r="B322" s="925">
        <v>10</v>
      </c>
      <c r="C322" s="1068">
        <v>10</v>
      </c>
      <c r="D322" s="925">
        <v>10</v>
      </c>
      <c r="E322" s="925">
        <v>0</v>
      </c>
      <c r="F322" s="925">
        <v>0</v>
      </c>
      <c r="G322" s="925">
        <v>0</v>
      </c>
      <c r="H322" s="916" t="str">
        <f t="shared" si="10"/>
        <v>*</v>
      </c>
      <c r="I322" s="748" t="s">
        <v>1058</v>
      </c>
      <c r="J322" s="569" t="s">
        <v>1160</v>
      </c>
      <c r="L322" s="519"/>
      <c r="M322" s="439"/>
      <c r="N322" s="520"/>
    </row>
    <row r="323" spans="1:14" ht="12.75">
      <c r="A323" s="606" t="s">
        <v>949</v>
      </c>
      <c r="B323" s="820">
        <v>120</v>
      </c>
      <c r="C323" s="1069">
        <v>120</v>
      </c>
      <c r="D323" s="820">
        <v>120</v>
      </c>
      <c r="E323" s="820">
        <v>120</v>
      </c>
      <c r="F323" s="820">
        <v>120</v>
      </c>
      <c r="G323" s="820">
        <v>117</v>
      </c>
      <c r="H323" s="916">
        <f t="shared" si="10"/>
        <v>0.975</v>
      </c>
      <c r="I323" s="608" t="s">
        <v>695</v>
      </c>
      <c r="J323" s="607" t="s">
        <v>874</v>
      </c>
      <c r="L323" s="421"/>
      <c r="M323" s="516"/>
      <c r="N323" s="164"/>
    </row>
    <row r="324" spans="1:14" ht="12.75">
      <c r="A324" s="496" t="s">
        <v>949</v>
      </c>
      <c r="B324" s="926">
        <v>0</v>
      </c>
      <c r="C324" s="1070">
        <v>0</v>
      </c>
      <c r="D324" s="926">
        <v>0</v>
      </c>
      <c r="E324" s="926">
        <v>0</v>
      </c>
      <c r="F324" s="926">
        <v>0</v>
      </c>
      <c r="G324" s="926">
        <v>0</v>
      </c>
      <c r="H324" s="916" t="str">
        <f t="shared" si="10"/>
        <v>*</v>
      </c>
      <c r="I324" s="596" t="s">
        <v>740</v>
      </c>
      <c r="J324" s="569" t="s">
        <v>280</v>
      </c>
      <c r="L324" s="421"/>
      <c r="M324" s="516"/>
      <c r="N324" s="164"/>
    </row>
    <row r="325" spans="1:14" ht="12.75">
      <c r="A325" s="496" t="s">
        <v>949</v>
      </c>
      <c r="B325" s="927">
        <v>4</v>
      </c>
      <c r="C325" s="1071">
        <v>4</v>
      </c>
      <c r="D325" s="927">
        <v>4</v>
      </c>
      <c r="E325" s="927">
        <v>4</v>
      </c>
      <c r="F325" s="927">
        <v>4</v>
      </c>
      <c r="G325" s="927">
        <v>1</v>
      </c>
      <c r="H325" s="916">
        <f t="shared" si="10"/>
        <v>0.25</v>
      </c>
      <c r="I325" s="597" t="s">
        <v>701</v>
      </c>
      <c r="J325" s="569" t="s">
        <v>282</v>
      </c>
      <c r="L325" s="421"/>
      <c r="M325" s="521"/>
      <c r="N325" s="522"/>
    </row>
    <row r="326" spans="1:14" ht="12.75">
      <c r="A326" s="496" t="s">
        <v>949</v>
      </c>
      <c r="B326" s="927">
        <v>0</v>
      </c>
      <c r="C326" s="1071">
        <v>0</v>
      </c>
      <c r="D326" s="927">
        <v>0</v>
      </c>
      <c r="E326" s="927">
        <v>0</v>
      </c>
      <c r="F326" s="927">
        <v>0</v>
      </c>
      <c r="G326" s="927">
        <v>0</v>
      </c>
      <c r="H326" s="916" t="str">
        <f t="shared" si="10"/>
        <v>*</v>
      </c>
      <c r="I326" s="597" t="s">
        <v>668</v>
      </c>
      <c r="J326" s="434" t="s">
        <v>669</v>
      </c>
      <c r="L326" s="421"/>
      <c r="M326" s="516"/>
      <c r="N326" s="164"/>
    </row>
    <row r="327" spans="1:14" ht="12.75">
      <c r="A327" s="446" t="s">
        <v>949</v>
      </c>
      <c r="B327" s="927">
        <v>0</v>
      </c>
      <c r="C327" s="1071">
        <v>0</v>
      </c>
      <c r="D327" s="927">
        <v>0</v>
      </c>
      <c r="E327" s="927">
        <v>0</v>
      </c>
      <c r="F327" s="927">
        <v>0</v>
      </c>
      <c r="G327" s="927">
        <v>0</v>
      </c>
      <c r="H327" s="916" t="str">
        <f t="shared" si="10"/>
        <v>*</v>
      </c>
      <c r="I327" s="597" t="s">
        <v>703</v>
      </c>
      <c r="J327" s="434" t="s">
        <v>890</v>
      </c>
      <c r="L327" s="421"/>
      <c r="M327" s="516"/>
      <c r="N327" s="164"/>
    </row>
    <row r="328" spans="1:14" ht="12.75">
      <c r="A328" s="496" t="s">
        <v>949</v>
      </c>
      <c r="B328" s="641">
        <v>0</v>
      </c>
      <c r="C328" s="1072">
        <v>0</v>
      </c>
      <c r="D328" s="641">
        <v>0</v>
      </c>
      <c r="E328" s="641">
        <v>0</v>
      </c>
      <c r="F328" s="641">
        <v>0</v>
      </c>
      <c r="G328" s="641">
        <v>0</v>
      </c>
      <c r="H328" s="916" t="str">
        <f t="shared" si="10"/>
        <v>*</v>
      </c>
      <c r="I328" s="597" t="s">
        <v>705</v>
      </c>
      <c r="J328" s="434" t="s">
        <v>877</v>
      </c>
      <c r="L328" s="421"/>
      <c r="M328" s="516"/>
      <c r="N328" s="164"/>
    </row>
    <row r="329" spans="1:14" ht="12.75">
      <c r="A329" s="496" t="s">
        <v>949</v>
      </c>
      <c r="B329" s="641">
        <v>0</v>
      </c>
      <c r="C329" s="1072">
        <v>0</v>
      </c>
      <c r="D329" s="641">
        <v>0</v>
      </c>
      <c r="E329" s="641">
        <v>0</v>
      </c>
      <c r="F329" s="641">
        <v>0</v>
      </c>
      <c r="G329" s="641">
        <v>0</v>
      </c>
      <c r="H329" s="916" t="str">
        <f t="shared" si="10"/>
        <v>*</v>
      </c>
      <c r="I329" s="597" t="s">
        <v>723</v>
      </c>
      <c r="J329" s="434" t="s">
        <v>904</v>
      </c>
      <c r="L329" s="421"/>
      <c r="M329" s="516"/>
      <c r="N329" s="164"/>
    </row>
    <row r="330" spans="1:14" ht="12.75">
      <c r="A330" s="496" t="s">
        <v>949</v>
      </c>
      <c r="B330" s="641">
        <v>0</v>
      </c>
      <c r="C330" s="1072">
        <v>0</v>
      </c>
      <c r="D330" s="641">
        <v>0</v>
      </c>
      <c r="E330" s="641">
        <v>0</v>
      </c>
      <c r="F330" s="641">
        <v>0</v>
      </c>
      <c r="G330" s="641">
        <v>0</v>
      </c>
      <c r="H330" s="916" t="str">
        <f t="shared" si="10"/>
        <v>*</v>
      </c>
      <c r="I330" s="597" t="s">
        <v>663</v>
      </c>
      <c r="J330" s="571" t="s">
        <v>326</v>
      </c>
      <c r="L330" s="421"/>
      <c r="M330" s="516"/>
      <c r="N330" s="164"/>
    </row>
    <row r="331" spans="1:14" ht="12.75">
      <c r="A331" s="496" t="s">
        <v>949</v>
      </c>
      <c r="B331" s="641">
        <v>3</v>
      </c>
      <c r="C331" s="1072">
        <v>3</v>
      </c>
      <c r="D331" s="641">
        <v>3</v>
      </c>
      <c r="E331" s="641">
        <v>3</v>
      </c>
      <c r="F331" s="641">
        <v>3</v>
      </c>
      <c r="G331" s="641">
        <v>1</v>
      </c>
      <c r="H331" s="916">
        <f t="shared" si="10"/>
        <v>0.3333333333333333</v>
      </c>
      <c r="I331" s="597" t="s">
        <v>711</v>
      </c>
      <c r="J331" s="434" t="s">
        <v>880</v>
      </c>
      <c r="L331" s="421">
        <f>SUM(G321:G331)</f>
        <v>119</v>
      </c>
      <c r="M331" s="516"/>
      <c r="N331" s="164"/>
    </row>
    <row r="332" spans="1:14" ht="12.75">
      <c r="A332" s="446" t="s">
        <v>950</v>
      </c>
      <c r="B332" s="641">
        <v>0</v>
      </c>
      <c r="C332" s="1072">
        <v>0</v>
      </c>
      <c r="D332" s="641">
        <v>0</v>
      </c>
      <c r="E332" s="641">
        <v>0</v>
      </c>
      <c r="F332" s="641">
        <v>0</v>
      </c>
      <c r="G332" s="641">
        <v>0</v>
      </c>
      <c r="H332" s="916" t="str">
        <f t="shared" si="10"/>
        <v>*</v>
      </c>
      <c r="I332" s="597" t="s">
        <v>688</v>
      </c>
      <c r="J332" s="434" t="s">
        <v>902</v>
      </c>
      <c r="L332" s="421"/>
      <c r="M332" s="516"/>
      <c r="N332" s="164"/>
    </row>
    <row r="333" spans="1:14" ht="12.75">
      <c r="A333" s="446" t="s">
        <v>950</v>
      </c>
      <c r="B333" s="641">
        <v>0</v>
      </c>
      <c r="C333" s="1072">
        <v>0</v>
      </c>
      <c r="D333" s="641">
        <v>0</v>
      </c>
      <c r="E333" s="641">
        <v>0</v>
      </c>
      <c r="F333" s="641">
        <v>0</v>
      </c>
      <c r="G333" s="641">
        <v>0</v>
      </c>
      <c r="H333" s="916" t="str">
        <f t="shared" si="10"/>
        <v>*</v>
      </c>
      <c r="I333" s="597" t="s">
        <v>735</v>
      </c>
      <c r="J333" s="517" t="s">
        <v>918</v>
      </c>
      <c r="L333" s="421"/>
      <c r="M333" s="516"/>
      <c r="N333" s="8"/>
    </row>
    <row r="334" spans="1:14" ht="12.75">
      <c r="A334" s="446" t="s">
        <v>950</v>
      </c>
      <c r="B334" s="641">
        <v>14</v>
      </c>
      <c r="C334" s="1072">
        <v>14</v>
      </c>
      <c r="D334" s="641">
        <v>16</v>
      </c>
      <c r="E334" s="641">
        <v>20</v>
      </c>
      <c r="F334" s="641">
        <v>20</v>
      </c>
      <c r="G334" s="641">
        <v>20</v>
      </c>
      <c r="H334" s="916">
        <f t="shared" si="10"/>
        <v>1</v>
      </c>
      <c r="I334" s="748" t="s">
        <v>1058</v>
      </c>
      <c r="J334" s="569" t="s">
        <v>1160</v>
      </c>
      <c r="L334" s="421"/>
      <c r="M334" s="516"/>
      <c r="N334" s="164"/>
    </row>
    <row r="335" spans="1:14" ht="12.75">
      <c r="A335" s="446" t="s">
        <v>950</v>
      </c>
      <c r="B335" s="641">
        <v>2</v>
      </c>
      <c r="C335" s="1072">
        <v>2</v>
      </c>
      <c r="D335" s="641">
        <v>2</v>
      </c>
      <c r="E335" s="641">
        <v>2</v>
      </c>
      <c r="F335" s="641">
        <v>2</v>
      </c>
      <c r="G335" s="641">
        <v>0</v>
      </c>
      <c r="H335" s="916" t="str">
        <f t="shared" si="10"/>
        <v>*</v>
      </c>
      <c r="I335" s="748" t="s">
        <v>66</v>
      </c>
      <c r="J335" s="569" t="s">
        <v>81</v>
      </c>
      <c r="L335" s="421"/>
      <c r="M335" s="516"/>
      <c r="N335" s="164"/>
    </row>
    <row r="336" spans="1:14" ht="12.75">
      <c r="A336" s="446" t="s">
        <v>950</v>
      </c>
      <c r="B336" s="641">
        <v>0</v>
      </c>
      <c r="C336" s="1072">
        <v>0</v>
      </c>
      <c r="D336" s="641">
        <v>0</v>
      </c>
      <c r="E336" s="641">
        <v>0</v>
      </c>
      <c r="F336" s="641">
        <v>0</v>
      </c>
      <c r="G336" s="641">
        <v>0</v>
      </c>
      <c r="H336" s="916" t="str">
        <f t="shared" si="10"/>
        <v>*</v>
      </c>
      <c r="I336" s="748" t="s">
        <v>67</v>
      </c>
      <c r="J336" s="569" t="s">
        <v>82</v>
      </c>
      <c r="L336" s="421"/>
      <c r="M336" s="516"/>
      <c r="N336" s="164"/>
    </row>
    <row r="337" spans="1:14" ht="12.75">
      <c r="A337" s="433" t="s">
        <v>950</v>
      </c>
      <c r="B337" s="644">
        <v>10</v>
      </c>
      <c r="C337" s="1073">
        <v>10</v>
      </c>
      <c r="D337" s="644">
        <v>10</v>
      </c>
      <c r="E337" s="644">
        <v>10</v>
      </c>
      <c r="F337" s="644">
        <v>10</v>
      </c>
      <c r="G337" s="644">
        <v>10</v>
      </c>
      <c r="H337" s="916">
        <f t="shared" si="10"/>
        <v>1</v>
      </c>
      <c r="I337" s="598" t="s">
        <v>737</v>
      </c>
      <c r="J337" s="430" t="s">
        <v>873</v>
      </c>
      <c r="L337" s="421"/>
      <c r="M337" s="516"/>
      <c r="N337" s="164"/>
    </row>
    <row r="338" spans="1:14" ht="12.75">
      <c r="A338" s="606" t="s">
        <v>950</v>
      </c>
      <c r="B338" s="820">
        <v>140</v>
      </c>
      <c r="C338" s="1069">
        <v>140</v>
      </c>
      <c r="D338" s="820">
        <v>140</v>
      </c>
      <c r="E338" s="820">
        <v>140</v>
      </c>
      <c r="F338" s="820">
        <v>140</v>
      </c>
      <c r="G338" s="820">
        <v>134</v>
      </c>
      <c r="H338" s="916">
        <f t="shared" si="10"/>
        <v>0.9571428571428572</v>
      </c>
      <c r="I338" s="608" t="s">
        <v>695</v>
      </c>
      <c r="J338" s="607" t="s">
        <v>874</v>
      </c>
      <c r="L338" s="421"/>
      <c r="M338" s="516"/>
      <c r="N338" s="164"/>
    </row>
    <row r="339" spans="1:14" ht="12.75">
      <c r="A339" s="496" t="s">
        <v>950</v>
      </c>
      <c r="B339" s="641">
        <v>0</v>
      </c>
      <c r="C339" s="1072">
        <v>0</v>
      </c>
      <c r="D339" s="641">
        <v>0</v>
      </c>
      <c r="E339" s="641">
        <v>0</v>
      </c>
      <c r="F339" s="641">
        <v>0</v>
      </c>
      <c r="G339" s="641">
        <v>0</v>
      </c>
      <c r="H339" s="916" t="str">
        <f t="shared" si="10"/>
        <v>*</v>
      </c>
      <c r="I339" s="596" t="s">
        <v>740</v>
      </c>
      <c r="J339" s="569" t="s">
        <v>280</v>
      </c>
      <c r="L339" s="421"/>
      <c r="M339" s="516"/>
      <c r="N339" s="164"/>
    </row>
    <row r="340" spans="1:14" ht="12.75">
      <c r="A340" s="446" t="s">
        <v>950</v>
      </c>
      <c r="B340" s="641">
        <v>0</v>
      </c>
      <c r="C340" s="1072">
        <v>0</v>
      </c>
      <c r="D340" s="641">
        <v>0</v>
      </c>
      <c r="E340" s="641">
        <v>0</v>
      </c>
      <c r="F340" s="641">
        <v>0</v>
      </c>
      <c r="G340" s="641">
        <v>0</v>
      </c>
      <c r="H340" s="916" t="str">
        <f t="shared" si="10"/>
        <v>*</v>
      </c>
      <c r="I340" s="597" t="s">
        <v>693</v>
      </c>
      <c r="J340" s="434" t="s">
        <v>936</v>
      </c>
      <c r="L340" s="421"/>
      <c r="M340" s="516"/>
      <c r="N340" s="164"/>
    </row>
    <row r="341" spans="1:14" ht="12.75">
      <c r="A341" s="446" t="s">
        <v>950</v>
      </c>
      <c r="B341" s="641">
        <v>0</v>
      </c>
      <c r="C341" s="1072">
        <v>0</v>
      </c>
      <c r="D341" s="641">
        <v>0</v>
      </c>
      <c r="E341" s="641">
        <v>0</v>
      </c>
      <c r="F341" s="641">
        <v>0</v>
      </c>
      <c r="G341" s="641">
        <v>0</v>
      </c>
      <c r="H341" s="916" t="str">
        <f t="shared" si="10"/>
        <v>*</v>
      </c>
      <c r="I341" s="597" t="s">
        <v>887</v>
      </c>
      <c r="J341" s="434" t="s">
        <v>888</v>
      </c>
      <c r="L341" s="421"/>
      <c r="M341" s="516"/>
      <c r="N341" s="164"/>
    </row>
    <row r="342" spans="1:14" ht="12.75">
      <c r="A342" s="446" t="s">
        <v>950</v>
      </c>
      <c r="B342" s="641">
        <v>12</v>
      </c>
      <c r="C342" s="1072">
        <v>12</v>
      </c>
      <c r="D342" s="641">
        <v>7</v>
      </c>
      <c r="E342" s="641">
        <v>7</v>
      </c>
      <c r="F342" s="641">
        <v>7</v>
      </c>
      <c r="G342" s="641">
        <v>7</v>
      </c>
      <c r="H342" s="916">
        <f t="shared" si="10"/>
        <v>1</v>
      </c>
      <c r="I342" s="597" t="s">
        <v>868</v>
      </c>
      <c r="J342" s="430" t="s">
        <v>869</v>
      </c>
      <c r="L342" s="421"/>
      <c r="M342" s="521"/>
      <c r="N342" s="523"/>
    </row>
    <row r="343" spans="1:14" ht="12.75">
      <c r="A343" s="446" t="s">
        <v>950</v>
      </c>
      <c r="B343" s="641">
        <v>10</v>
      </c>
      <c r="C343" s="1072">
        <v>10</v>
      </c>
      <c r="D343" s="641">
        <v>10</v>
      </c>
      <c r="E343" s="641">
        <v>10</v>
      </c>
      <c r="F343" s="641">
        <v>10</v>
      </c>
      <c r="G343" s="641">
        <v>7</v>
      </c>
      <c r="H343" s="916">
        <f t="shared" si="10"/>
        <v>0.7</v>
      </c>
      <c r="I343" s="597" t="s">
        <v>803</v>
      </c>
      <c r="J343" s="434" t="s">
        <v>876</v>
      </c>
      <c r="L343" s="421"/>
      <c r="M343" s="516"/>
      <c r="N343" s="164"/>
    </row>
    <row r="344" spans="1:14" ht="12.75">
      <c r="A344" s="446" t="s">
        <v>950</v>
      </c>
      <c r="B344" s="641">
        <v>17</v>
      </c>
      <c r="C344" s="1072">
        <v>17</v>
      </c>
      <c r="D344" s="641">
        <v>17</v>
      </c>
      <c r="E344" s="641">
        <v>17</v>
      </c>
      <c r="F344" s="641">
        <v>17</v>
      </c>
      <c r="G344" s="641">
        <v>14</v>
      </c>
      <c r="H344" s="916">
        <f t="shared" si="10"/>
        <v>0.8235294117647058</v>
      </c>
      <c r="I344" s="597" t="s">
        <v>701</v>
      </c>
      <c r="J344" s="569" t="s">
        <v>282</v>
      </c>
      <c r="L344" s="421"/>
      <c r="M344" s="516"/>
      <c r="N344" s="164"/>
    </row>
    <row r="345" spans="1:14" ht="12.75">
      <c r="A345" s="446" t="s">
        <v>950</v>
      </c>
      <c r="B345" s="641">
        <v>45</v>
      </c>
      <c r="C345" s="1072">
        <v>45</v>
      </c>
      <c r="D345" s="641">
        <v>45</v>
      </c>
      <c r="E345" s="641">
        <v>45</v>
      </c>
      <c r="F345" s="641">
        <v>45</v>
      </c>
      <c r="G345" s="641">
        <v>37</v>
      </c>
      <c r="H345" s="916">
        <f t="shared" si="10"/>
        <v>0.8222222222222222</v>
      </c>
      <c r="I345" s="597" t="s">
        <v>705</v>
      </c>
      <c r="J345" s="434" t="s">
        <v>877</v>
      </c>
      <c r="L345" s="421"/>
      <c r="M345" s="516"/>
      <c r="N345" s="164"/>
    </row>
    <row r="346" spans="1:14" ht="12.75">
      <c r="A346" s="446" t="s">
        <v>950</v>
      </c>
      <c r="B346" s="641">
        <v>0</v>
      </c>
      <c r="C346" s="1072">
        <v>0</v>
      </c>
      <c r="D346" s="641">
        <v>0</v>
      </c>
      <c r="E346" s="641">
        <v>0</v>
      </c>
      <c r="F346" s="641">
        <v>0</v>
      </c>
      <c r="G346" s="641">
        <v>0</v>
      </c>
      <c r="H346" s="916" t="str">
        <f t="shared" si="10"/>
        <v>*</v>
      </c>
      <c r="I346" s="597" t="s">
        <v>891</v>
      </c>
      <c r="J346" s="434" t="s">
        <v>892</v>
      </c>
      <c r="L346" s="421"/>
      <c r="M346" s="516"/>
      <c r="N346" s="164"/>
    </row>
    <row r="347" spans="1:14" ht="12.75">
      <c r="A347" s="446" t="s">
        <v>950</v>
      </c>
      <c r="B347" s="641">
        <v>2</v>
      </c>
      <c r="C347" s="1072">
        <v>2</v>
      </c>
      <c r="D347" s="641">
        <v>2</v>
      </c>
      <c r="E347" s="641">
        <v>2</v>
      </c>
      <c r="F347" s="641">
        <v>2</v>
      </c>
      <c r="G347" s="641">
        <v>1</v>
      </c>
      <c r="H347" s="916">
        <f t="shared" si="10"/>
        <v>0.5</v>
      </c>
      <c r="I347" s="597" t="s">
        <v>774</v>
      </c>
      <c r="J347" s="434" t="s">
        <v>775</v>
      </c>
      <c r="L347" s="421"/>
      <c r="M347" s="516"/>
      <c r="N347" s="164"/>
    </row>
    <row r="348" spans="1:14" ht="12.75">
      <c r="A348" s="446" t="s">
        <v>950</v>
      </c>
      <c r="B348" s="641">
        <v>0</v>
      </c>
      <c r="C348" s="1072">
        <v>0</v>
      </c>
      <c r="D348" s="641">
        <v>0</v>
      </c>
      <c r="E348" s="641">
        <v>0</v>
      </c>
      <c r="F348" s="641">
        <v>0</v>
      </c>
      <c r="G348" s="641">
        <v>0</v>
      </c>
      <c r="H348" s="916" t="str">
        <f t="shared" si="10"/>
        <v>*</v>
      </c>
      <c r="I348" s="597" t="s">
        <v>673</v>
      </c>
      <c r="J348" s="434" t="s">
        <v>674</v>
      </c>
      <c r="L348" s="421"/>
      <c r="M348" s="516"/>
      <c r="N348" s="164"/>
    </row>
    <row r="349" spans="1:14" ht="12.75">
      <c r="A349" s="446" t="s">
        <v>950</v>
      </c>
      <c r="B349" s="641">
        <v>0</v>
      </c>
      <c r="C349" s="1072">
        <v>1</v>
      </c>
      <c r="D349" s="641">
        <v>1</v>
      </c>
      <c r="E349" s="641">
        <v>1</v>
      </c>
      <c r="F349" s="641">
        <v>1</v>
      </c>
      <c r="G349" s="641">
        <v>1</v>
      </c>
      <c r="H349" s="916">
        <f t="shared" si="10"/>
        <v>1</v>
      </c>
      <c r="I349" s="597" t="s">
        <v>663</v>
      </c>
      <c r="J349" s="571" t="s">
        <v>326</v>
      </c>
      <c r="L349" s="421"/>
      <c r="M349" s="516"/>
      <c r="N349" s="164"/>
    </row>
    <row r="350" spans="1:14" ht="12.75">
      <c r="A350" s="446" t="s">
        <v>950</v>
      </c>
      <c r="B350" s="641">
        <v>0</v>
      </c>
      <c r="C350" s="1072">
        <v>0</v>
      </c>
      <c r="D350" s="641">
        <v>0</v>
      </c>
      <c r="E350" s="641">
        <v>0</v>
      </c>
      <c r="F350" s="641">
        <v>0</v>
      </c>
      <c r="G350" s="641">
        <v>0</v>
      </c>
      <c r="H350" s="916" t="str">
        <f t="shared" si="10"/>
        <v>*</v>
      </c>
      <c r="I350" s="597" t="s">
        <v>778</v>
      </c>
      <c r="J350" s="569" t="s">
        <v>76</v>
      </c>
      <c r="L350" s="421"/>
      <c r="M350" s="516"/>
      <c r="N350" s="164"/>
    </row>
    <row r="351" spans="1:14" ht="12.75">
      <c r="A351" s="446" t="s">
        <v>950</v>
      </c>
      <c r="B351" s="641">
        <v>0</v>
      </c>
      <c r="C351" s="1072">
        <v>0</v>
      </c>
      <c r="D351" s="641">
        <v>0</v>
      </c>
      <c r="E351" s="641">
        <v>0</v>
      </c>
      <c r="F351" s="641">
        <v>0</v>
      </c>
      <c r="G351" s="641">
        <v>0</v>
      </c>
      <c r="H351" s="916" t="str">
        <f t="shared" si="10"/>
        <v>*</v>
      </c>
      <c r="I351" s="597" t="s">
        <v>779</v>
      </c>
      <c r="J351" s="569" t="s">
        <v>75</v>
      </c>
      <c r="L351" s="421"/>
      <c r="M351" s="516"/>
      <c r="N351" s="164"/>
    </row>
    <row r="352" spans="1:14" ht="12.75">
      <c r="A352" s="446" t="s">
        <v>950</v>
      </c>
      <c r="B352" s="641">
        <v>0</v>
      </c>
      <c r="C352" s="1072">
        <v>0</v>
      </c>
      <c r="D352" s="641">
        <v>0</v>
      </c>
      <c r="E352" s="641">
        <v>0</v>
      </c>
      <c r="F352" s="641">
        <v>0</v>
      </c>
      <c r="G352" s="641">
        <v>0</v>
      </c>
      <c r="H352" s="916" t="str">
        <f t="shared" si="10"/>
        <v>*</v>
      </c>
      <c r="I352" s="597" t="s">
        <v>781</v>
      </c>
      <c r="J352" s="569" t="s">
        <v>322</v>
      </c>
      <c r="L352" s="421"/>
      <c r="M352" s="516"/>
      <c r="N352" s="164"/>
    </row>
    <row r="353" spans="1:14" ht="12.75">
      <c r="A353" s="446" t="s">
        <v>950</v>
      </c>
      <c r="B353" s="641">
        <v>0</v>
      </c>
      <c r="C353" s="1072">
        <v>0</v>
      </c>
      <c r="D353" s="641">
        <v>0</v>
      </c>
      <c r="E353" s="641">
        <v>0</v>
      </c>
      <c r="F353" s="641">
        <v>0</v>
      </c>
      <c r="G353" s="641">
        <v>0</v>
      </c>
      <c r="H353" s="916" t="str">
        <f t="shared" si="10"/>
        <v>*</v>
      </c>
      <c r="I353" s="597" t="s">
        <v>809</v>
      </c>
      <c r="J353" s="434" t="s">
        <v>810</v>
      </c>
      <c r="L353" s="421"/>
      <c r="M353" s="516"/>
      <c r="N353" s="164"/>
    </row>
    <row r="354" spans="1:14" ht="12.75">
      <c r="A354" s="446" t="s">
        <v>950</v>
      </c>
      <c r="B354" s="641">
        <v>0</v>
      </c>
      <c r="C354" s="1072">
        <v>0</v>
      </c>
      <c r="D354" s="641">
        <v>0</v>
      </c>
      <c r="E354" s="641">
        <v>0</v>
      </c>
      <c r="F354" s="641">
        <v>0</v>
      </c>
      <c r="G354" s="641">
        <v>0</v>
      </c>
      <c r="H354" s="916" t="str">
        <f t="shared" si="10"/>
        <v>*</v>
      </c>
      <c r="I354" s="597" t="s">
        <v>709</v>
      </c>
      <c r="J354" s="434" t="s">
        <v>879</v>
      </c>
      <c r="L354" s="421"/>
      <c r="M354" s="516"/>
      <c r="N354" s="164"/>
    </row>
    <row r="355" spans="1:14" ht="12.75">
      <c r="A355" s="446" t="s">
        <v>950</v>
      </c>
      <c r="B355" s="641">
        <v>10</v>
      </c>
      <c r="C355" s="1072">
        <v>10</v>
      </c>
      <c r="D355" s="641">
        <v>10</v>
      </c>
      <c r="E355" s="641">
        <v>10</v>
      </c>
      <c r="F355" s="641">
        <v>10</v>
      </c>
      <c r="G355" s="641">
        <v>5</v>
      </c>
      <c r="H355" s="916">
        <f t="shared" si="10"/>
        <v>0.5</v>
      </c>
      <c r="I355" s="597" t="s">
        <v>711</v>
      </c>
      <c r="J355" s="434" t="s">
        <v>880</v>
      </c>
      <c r="L355" s="421">
        <f>SUM(G332:G355)</f>
        <v>236</v>
      </c>
      <c r="M355" s="516"/>
      <c r="N355" s="164"/>
    </row>
    <row r="356" spans="1:14" ht="12.75">
      <c r="A356" s="433" t="s">
        <v>951</v>
      </c>
      <c r="B356" s="644">
        <v>0</v>
      </c>
      <c r="C356" s="1073">
        <v>0</v>
      </c>
      <c r="D356" s="644">
        <v>0</v>
      </c>
      <c r="E356" s="644">
        <v>0</v>
      </c>
      <c r="F356" s="644">
        <v>0</v>
      </c>
      <c r="G356" s="644">
        <v>0</v>
      </c>
      <c r="H356" s="916" t="str">
        <f t="shared" si="10"/>
        <v>*</v>
      </c>
      <c r="I356" s="598" t="s">
        <v>657</v>
      </c>
      <c r="J356" s="430" t="s">
        <v>952</v>
      </c>
      <c r="L356" s="421"/>
      <c r="M356" s="516"/>
      <c r="N356" s="164"/>
    </row>
    <row r="357" spans="1:14" ht="12.75">
      <c r="A357" s="606" t="s">
        <v>951</v>
      </c>
      <c r="B357" s="820">
        <v>100</v>
      </c>
      <c r="C357" s="1069">
        <v>100</v>
      </c>
      <c r="D357" s="820">
        <v>100</v>
      </c>
      <c r="E357" s="820">
        <v>100</v>
      </c>
      <c r="F357" s="820">
        <v>100</v>
      </c>
      <c r="G357" s="820">
        <v>85</v>
      </c>
      <c r="H357" s="916">
        <f t="shared" si="10"/>
        <v>0.85</v>
      </c>
      <c r="I357" s="608" t="s">
        <v>695</v>
      </c>
      <c r="J357" s="607" t="s">
        <v>874</v>
      </c>
      <c r="L357" s="421"/>
      <c r="M357" s="516"/>
      <c r="N357" s="164"/>
    </row>
    <row r="358" spans="1:14" ht="12.75">
      <c r="A358" s="496" t="s">
        <v>951</v>
      </c>
      <c r="B358" s="784">
        <v>560</v>
      </c>
      <c r="C358" s="1074">
        <v>560</v>
      </c>
      <c r="D358" s="784">
        <v>560</v>
      </c>
      <c r="E358" s="784">
        <v>560</v>
      </c>
      <c r="F358" s="784">
        <v>560</v>
      </c>
      <c r="G358" s="784">
        <v>599</v>
      </c>
      <c r="H358" s="916">
        <f t="shared" si="10"/>
        <v>1.0696428571428571</v>
      </c>
      <c r="I358" s="596" t="s">
        <v>739</v>
      </c>
      <c r="J358" s="569" t="s">
        <v>273</v>
      </c>
      <c r="L358" s="421"/>
      <c r="M358" s="516"/>
      <c r="N358" s="164"/>
    </row>
    <row r="359" spans="1:14" ht="12.75">
      <c r="A359" s="446" t="s">
        <v>951</v>
      </c>
      <c r="B359" s="641">
        <v>30</v>
      </c>
      <c r="C359" s="1072">
        <v>30</v>
      </c>
      <c r="D359" s="641">
        <v>30</v>
      </c>
      <c r="E359" s="641">
        <v>30</v>
      </c>
      <c r="F359" s="641">
        <v>30</v>
      </c>
      <c r="G359" s="641">
        <v>17</v>
      </c>
      <c r="H359" s="916">
        <f t="shared" si="10"/>
        <v>0.5666666666666667</v>
      </c>
      <c r="I359" s="597" t="s">
        <v>813</v>
      </c>
      <c r="J359" s="434" t="s">
        <v>881</v>
      </c>
      <c r="L359" s="421"/>
      <c r="M359" s="516"/>
      <c r="N359" s="164"/>
    </row>
    <row r="360" spans="1:14" ht="12.75">
      <c r="A360" s="446" t="s">
        <v>951</v>
      </c>
      <c r="B360" s="641">
        <v>6</v>
      </c>
      <c r="C360" s="1072">
        <v>1</v>
      </c>
      <c r="D360" s="641">
        <v>1</v>
      </c>
      <c r="E360" s="641">
        <v>1</v>
      </c>
      <c r="F360" s="641">
        <v>1</v>
      </c>
      <c r="G360" s="641">
        <v>5</v>
      </c>
      <c r="H360" s="916">
        <f t="shared" si="10"/>
        <v>5</v>
      </c>
      <c r="I360" s="597" t="s">
        <v>701</v>
      </c>
      <c r="J360" s="569" t="s">
        <v>282</v>
      </c>
      <c r="L360" s="421"/>
      <c r="M360" s="516"/>
      <c r="N360" s="164"/>
    </row>
    <row r="361" spans="1:14" ht="12.75">
      <c r="A361" s="446" t="s">
        <v>951</v>
      </c>
      <c r="B361" s="641">
        <v>0</v>
      </c>
      <c r="C361" s="1072">
        <v>6</v>
      </c>
      <c r="D361" s="641">
        <v>6</v>
      </c>
      <c r="E361" s="641">
        <v>9</v>
      </c>
      <c r="F361" s="641">
        <v>9</v>
      </c>
      <c r="G361" s="641">
        <v>0</v>
      </c>
      <c r="H361" s="916" t="str">
        <f t="shared" si="10"/>
        <v>*</v>
      </c>
      <c r="I361" s="597" t="s">
        <v>705</v>
      </c>
      <c r="J361" s="434" t="s">
        <v>877</v>
      </c>
      <c r="L361" s="421"/>
      <c r="M361" s="516"/>
      <c r="N361" s="164"/>
    </row>
    <row r="362" spans="1:14" ht="12.75">
      <c r="A362" s="446" t="s">
        <v>951</v>
      </c>
      <c r="B362" s="641">
        <v>0</v>
      </c>
      <c r="C362" s="1072">
        <v>0</v>
      </c>
      <c r="D362" s="641">
        <v>0</v>
      </c>
      <c r="E362" s="641">
        <v>0</v>
      </c>
      <c r="F362" s="641">
        <v>0</v>
      </c>
      <c r="G362" s="641">
        <v>0</v>
      </c>
      <c r="H362" s="916" t="str">
        <f t="shared" si="10"/>
        <v>*</v>
      </c>
      <c r="I362" s="597" t="s">
        <v>723</v>
      </c>
      <c r="J362" s="434" t="s">
        <v>904</v>
      </c>
      <c r="L362" s="421">
        <f>SUM(G356:G362)</f>
        <v>706</v>
      </c>
      <c r="M362" s="516"/>
      <c r="N362" s="164"/>
    </row>
    <row r="363" spans="1:14" ht="12.75">
      <c r="A363" s="446" t="s">
        <v>951</v>
      </c>
      <c r="B363" s="641">
        <v>0</v>
      </c>
      <c r="C363" s="1069">
        <v>3</v>
      </c>
      <c r="D363" s="820">
        <v>3</v>
      </c>
      <c r="E363" s="820">
        <v>3</v>
      </c>
      <c r="F363" s="820">
        <v>3</v>
      </c>
      <c r="G363" s="641">
        <v>0</v>
      </c>
      <c r="H363" s="916" t="str">
        <f t="shared" si="10"/>
        <v>*</v>
      </c>
      <c r="I363" s="1037" t="s">
        <v>781</v>
      </c>
      <c r="J363" s="569" t="s">
        <v>322</v>
      </c>
      <c r="L363" s="421"/>
      <c r="M363" s="516"/>
      <c r="N363" s="164"/>
    </row>
    <row r="364" spans="1:14" ht="12.75">
      <c r="A364" s="433" t="s">
        <v>953</v>
      </c>
      <c r="B364" s="641">
        <v>0</v>
      </c>
      <c r="C364" s="1072">
        <v>0</v>
      </c>
      <c r="D364" s="641">
        <v>0</v>
      </c>
      <c r="E364" s="641">
        <v>0</v>
      </c>
      <c r="F364" s="641">
        <v>0</v>
      </c>
      <c r="G364" s="641">
        <v>0</v>
      </c>
      <c r="H364" s="916" t="str">
        <f t="shared" si="10"/>
        <v>*</v>
      </c>
      <c r="I364" s="598" t="s">
        <v>697</v>
      </c>
      <c r="J364" s="430" t="s">
        <v>698</v>
      </c>
      <c r="L364" s="421"/>
      <c r="M364" s="516"/>
      <c r="N364" s="164"/>
    </row>
    <row r="365" spans="1:14" ht="12.75">
      <c r="A365" s="606" t="s">
        <v>954</v>
      </c>
      <c r="B365" s="820">
        <v>320</v>
      </c>
      <c r="C365" s="1072">
        <v>320</v>
      </c>
      <c r="D365" s="641">
        <v>320</v>
      </c>
      <c r="E365" s="641">
        <v>320</v>
      </c>
      <c r="F365" s="641">
        <v>320</v>
      </c>
      <c r="G365" s="820">
        <v>245</v>
      </c>
      <c r="H365" s="916">
        <f t="shared" si="10"/>
        <v>0.765625</v>
      </c>
      <c r="I365" s="608" t="s">
        <v>695</v>
      </c>
      <c r="J365" s="607" t="s">
        <v>874</v>
      </c>
      <c r="L365" s="421"/>
      <c r="M365" s="516"/>
      <c r="N365" s="164"/>
    </row>
    <row r="366" spans="1:14" ht="12.75">
      <c r="A366" s="496" t="s">
        <v>954</v>
      </c>
      <c r="B366" s="641">
        <v>0</v>
      </c>
      <c r="C366" s="1072">
        <v>0</v>
      </c>
      <c r="D366" s="641">
        <v>0</v>
      </c>
      <c r="E366" s="641">
        <v>0</v>
      </c>
      <c r="F366" s="641">
        <v>0</v>
      </c>
      <c r="G366" s="641">
        <v>0</v>
      </c>
      <c r="H366" s="916" t="str">
        <f t="shared" si="10"/>
        <v>*</v>
      </c>
      <c r="I366" s="596" t="s">
        <v>739</v>
      </c>
      <c r="J366" s="569" t="s">
        <v>273</v>
      </c>
      <c r="L366" s="421"/>
      <c r="M366" s="516"/>
      <c r="N366" s="164"/>
    </row>
    <row r="367" spans="1:14" ht="12.75">
      <c r="A367" s="446" t="s">
        <v>954</v>
      </c>
      <c r="B367" s="641">
        <v>100</v>
      </c>
      <c r="C367" s="1072">
        <v>100</v>
      </c>
      <c r="D367" s="641">
        <v>100</v>
      </c>
      <c r="E367" s="641">
        <v>100</v>
      </c>
      <c r="F367" s="641">
        <v>100</v>
      </c>
      <c r="G367" s="641">
        <v>53</v>
      </c>
      <c r="H367" s="916">
        <f t="shared" si="10"/>
        <v>0.53</v>
      </c>
      <c r="I367" s="597" t="s">
        <v>699</v>
      </c>
      <c r="J367" s="434" t="s">
        <v>955</v>
      </c>
      <c r="L367" s="421"/>
      <c r="M367" s="516"/>
      <c r="N367" s="164"/>
    </row>
    <row r="368" spans="1:14" ht="12.75">
      <c r="A368" s="446" t="s">
        <v>954</v>
      </c>
      <c r="B368" s="641">
        <v>0</v>
      </c>
      <c r="C368" s="1038">
        <v>0</v>
      </c>
      <c r="D368" s="641">
        <v>0</v>
      </c>
      <c r="E368" s="641">
        <v>0</v>
      </c>
      <c r="F368" s="641">
        <v>0</v>
      </c>
      <c r="G368" s="641">
        <v>0</v>
      </c>
      <c r="H368" s="916" t="str">
        <f t="shared" si="10"/>
        <v>*</v>
      </c>
      <c r="I368" s="597" t="s">
        <v>709</v>
      </c>
      <c r="J368" s="434" t="s">
        <v>879</v>
      </c>
      <c r="L368" s="421">
        <f>SUM(G365:G368)</f>
        <v>298</v>
      </c>
      <c r="M368" s="516"/>
      <c r="N368" s="164"/>
    </row>
    <row r="369" spans="1:14" ht="12.75">
      <c r="A369" s="446" t="s">
        <v>956</v>
      </c>
      <c r="B369" s="641">
        <v>0</v>
      </c>
      <c r="C369" s="1038">
        <v>0</v>
      </c>
      <c r="D369" s="641">
        <v>0</v>
      </c>
      <c r="E369" s="641">
        <v>0</v>
      </c>
      <c r="F369" s="641">
        <v>0</v>
      </c>
      <c r="G369" s="641">
        <v>0</v>
      </c>
      <c r="H369" s="916" t="str">
        <f t="shared" si="10"/>
        <v>*</v>
      </c>
      <c r="I369" s="748" t="s">
        <v>1058</v>
      </c>
      <c r="J369" s="569" t="s">
        <v>1160</v>
      </c>
      <c r="L369" s="421"/>
      <c r="M369" s="516"/>
      <c r="N369" s="164"/>
    </row>
    <row r="370" spans="1:14" ht="12.75">
      <c r="A370" s="433" t="s">
        <v>956</v>
      </c>
      <c r="B370" s="641">
        <v>10</v>
      </c>
      <c r="C370" s="1038">
        <v>10</v>
      </c>
      <c r="D370" s="641">
        <v>10</v>
      </c>
      <c r="E370" s="641">
        <v>10</v>
      </c>
      <c r="F370" s="641">
        <v>10</v>
      </c>
      <c r="G370" s="641">
        <v>2</v>
      </c>
      <c r="H370" s="916">
        <f t="shared" si="10"/>
        <v>0.2</v>
      </c>
      <c r="I370" s="598" t="s">
        <v>737</v>
      </c>
      <c r="J370" s="430" t="s">
        <v>873</v>
      </c>
      <c r="L370" s="421"/>
      <c r="M370" s="516"/>
      <c r="N370" s="164"/>
    </row>
    <row r="371" spans="1:14" ht="12.75">
      <c r="A371" s="606" t="s">
        <v>956</v>
      </c>
      <c r="B371" s="820">
        <v>70</v>
      </c>
      <c r="C371" s="1039">
        <v>70</v>
      </c>
      <c r="D371" s="820">
        <v>70</v>
      </c>
      <c r="E371" s="820">
        <v>70</v>
      </c>
      <c r="F371" s="820">
        <v>70</v>
      </c>
      <c r="G371" s="820">
        <v>44</v>
      </c>
      <c r="H371" s="916">
        <f t="shared" si="10"/>
        <v>0.6285714285714286</v>
      </c>
      <c r="I371" s="608" t="s">
        <v>695</v>
      </c>
      <c r="J371" s="607" t="s">
        <v>874</v>
      </c>
      <c r="L371" s="421"/>
      <c r="M371" s="521"/>
      <c r="N371" s="164"/>
    </row>
    <row r="372" spans="1:14" ht="12.75">
      <c r="A372" s="496" t="s">
        <v>956</v>
      </c>
      <c r="B372" s="641">
        <v>0</v>
      </c>
      <c r="C372" s="1038">
        <v>0</v>
      </c>
      <c r="D372" s="641">
        <v>0</v>
      </c>
      <c r="E372" s="641">
        <v>0</v>
      </c>
      <c r="F372" s="641">
        <v>0</v>
      </c>
      <c r="G372" s="641">
        <v>0</v>
      </c>
      <c r="H372" s="916" t="str">
        <f t="shared" si="10"/>
        <v>*</v>
      </c>
      <c r="I372" s="596" t="s">
        <v>740</v>
      </c>
      <c r="J372" s="569" t="s">
        <v>280</v>
      </c>
      <c r="L372" s="421"/>
      <c r="M372" s="521"/>
      <c r="N372" s="522"/>
    </row>
    <row r="373" spans="1:14" ht="12.75">
      <c r="A373" s="446" t="s">
        <v>956</v>
      </c>
      <c r="B373" s="641">
        <v>8</v>
      </c>
      <c r="C373" s="1038">
        <v>8</v>
      </c>
      <c r="D373" s="641">
        <v>8</v>
      </c>
      <c r="E373" s="641">
        <v>8</v>
      </c>
      <c r="F373" s="641">
        <v>8</v>
      </c>
      <c r="G373" s="641">
        <v>8</v>
      </c>
      <c r="H373" s="916">
        <f t="shared" si="10"/>
        <v>1</v>
      </c>
      <c r="I373" s="597" t="s">
        <v>868</v>
      </c>
      <c r="J373" s="430" t="s">
        <v>869</v>
      </c>
      <c r="L373" s="421"/>
      <c r="M373" s="516"/>
      <c r="N373" s="164"/>
    </row>
    <row r="374" spans="1:14" ht="12.75">
      <c r="A374" s="446" t="s">
        <v>956</v>
      </c>
      <c r="B374" s="641">
        <v>2</v>
      </c>
      <c r="C374" s="1038">
        <v>2</v>
      </c>
      <c r="D374" s="641">
        <v>2</v>
      </c>
      <c r="E374" s="641">
        <v>2</v>
      </c>
      <c r="F374" s="641">
        <v>2</v>
      </c>
      <c r="G374" s="641">
        <v>2</v>
      </c>
      <c r="H374" s="916">
        <f t="shared" si="10"/>
        <v>1</v>
      </c>
      <c r="I374" s="597" t="s">
        <v>803</v>
      </c>
      <c r="J374" s="434" t="s">
        <v>876</v>
      </c>
      <c r="L374" s="421"/>
      <c r="M374" s="516"/>
      <c r="N374" s="164"/>
    </row>
    <row r="375" spans="1:14" ht="12.75">
      <c r="A375" s="446" t="s">
        <v>956</v>
      </c>
      <c r="B375" s="641">
        <v>5</v>
      </c>
      <c r="C375" s="1038">
        <v>5</v>
      </c>
      <c r="D375" s="641">
        <v>5</v>
      </c>
      <c r="E375" s="641">
        <v>2</v>
      </c>
      <c r="F375" s="641">
        <v>2</v>
      </c>
      <c r="G375" s="641">
        <v>0</v>
      </c>
      <c r="H375" s="916" t="str">
        <f t="shared" si="10"/>
        <v>*</v>
      </c>
      <c r="I375" s="597" t="s">
        <v>701</v>
      </c>
      <c r="J375" s="569" t="s">
        <v>282</v>
      </c>
      <c r="L375" s="421"/>
      <c r="M375" s="516"/>
      <c r="N375" s="164"/>
    </row>
    <row r="376" spans="1:14" ht="12.75">
      <c r="A376" s="446" t="s">
        <v>956</v>
      </c>
      <c r="B376" s="641">
        <v>35</v>
      </c>
      <c r="C376" s="1038">
        <v>35</v>
      </c>
      <c r="D376" s="641">
        <v>35</v>
      </c>
      <c r="E376" s="641">
        <v>33</v>
      </c>
      <c r="F376" s="641">
        <v>33</v>
      </c>
      <c r="G376" s="641">
        <v>6</v>
      </c>
      <c r="H376" s="916">
        <f t="shared" si="10"/>
        <v>0.18181818181818182</v>
      </c>
      <c r="I376" s="597" t="s">
        <v>705</v>
      </c>
      <c r="J376" s="434" t="s">
        <v>877</v>
      </c>
      <c r="L376" s="421"/>
      <c r="M376" s="516"/>
      <c r="N376" s="164"/>
    </row>
    <row r="377" spans="1:14" ht="12.75">
      <c r="A377" s="446" t="s">
        <v>956</v>
      </c>
      <c r="B377" s="641">
        <v>5</v>
      </c>
      <c r="C377" s="1038">
        <v>5</v>
      </c>
      <c r="D377" s="641">
        <v>5</v>
      </c>
      <c r="E377" s="641">
        <v>5</v>
      </c>
      <c r="F377" s="641">
        <v>5</v>
      </c>
      <c r="G377" s="641">
        <v>0</v>
      </c>
      <c r="H377" s="916" t="str">
        <f t="shared" si="10"/>
        <v>*</v>
      </c>
      <c r="I377" s="597" t="s">
        <v>891</v>
      </c>
      <c r="J377" s="434" t="s">
        <v>892</v>
      </c>
      <c r="L377" s="421"/>
      <c r="M377" s="516"/>
      <c r="N377" s="164"/>
    </row>
    <row r="378" spans="1:14" ht="12.75">
      <c r="A378" s="446" t="s">
        <v>956</v>
      </c>
      <c r="B378" s="641">
        <v>0</v>
      </c>
      <c r="C378" s="1038">
        <v>0</v>
      </c>
      <c r="D378" s="641">
        <v>0</v>
      </c>
      <c r="E378" s="641">
        <v>0</v>
      </c>
      <c r="F378" s="641">
        <v>0</v>
      </c>
      <c r="G378" s="641">
        <v>0</v>
      </c>
      <c r="H378" s="916" t="str">
        <f t="shared" si="10"/>
        <v>*</v>
      </c>
      <c r="I378" s="597" t="s">
        <v>707</v>
      </c>
      <c r="J378" s="434" t="s">
        <v>708</v>
      </c>
      <c r="L378" s="421"/>
      <c r="M378" s="516"/>
      <c r="N378" s="164"/>
    </row>
    <row r="379" spans="1:14" ht="12.75">
      <c r="A379" s="446" t="s">
        <v>956</v>
      </c>
      <c r="B379" s="641">
        <v>0</v>
      </c>
      <c r="C379" s="1038">
        <v>0</v>
      </c>
      <c r="D379" s="641">
        <v>0</v>
      </c>
      <c r="E379" s="641">
        <v>0</v>
      </c>
      <c r="F379" s="641">
        <v>0</v>
      </c>
      <c r="G379" s="641">
        <v>0</v>
      </c>
      <c r="H379" s="916" t="str">
        <f t="shared" si="10"/>
        <v>*</v>
      </c>
      <c r="I379" s="597" t="s">
        <v>673</v>
      </c>
      <c r="J379" s="434" t="s">
        <v>674</v>
      </c>
      <c r="L379" s="421"/>
      <c r="M379" s="516"/>
      <c r="N379" s="164"/>
    </row>
    <row r="380" spans="1:14" ht="12.75">
      <c r="A380" s="433" t="s">
        <v>956</v>
      </c>
      <c r="B380" s="641">
        <v>0</v>
      </c>
      <c r="C380" s="1038">
        <v>0</v>
      </c>
      <c r="D380" s="641">
        <v>0</v>
      </c>
      <c r="E380" s="641">
        <v>0</v>
      </c>
      <c r="F380" s="641">
        <v>0</v>
      </c>
      <c r="G380" s="641">
        <v>0</v>
      </c>
      <c r="H380" s="916" t="str">
        <f t="shared" si="10"/>
        <v>*</v>
      </c>
      <c r="I380" s="598" t="s">
        <v>663</v>
      </c>
      <c r="J380" s="571" t="s">
        <v>326</v>
      </c>
      <c r="L380" s="421">
        <f>SUM(G369:G380)</f>
        <v>62</v>
      </c>
      <c r="M380" s="516"/>
      <c r="N380" s="164"/>
    </row>
    <row r="381" spans="1:14" ht="12.75">
      <c r="A381" s="606" t="s">
        <v>957</v>
      </c>
      <c r="B381" s="820">
        <v>339</v>
      </c>
      <c r="C381" s="1039">
        <v>339</v>
      </c>
      <c r="D381" s="820">
        <v>339</v>
      </c>
      <c r="E381" s="820">
        <v>339</v>
      </c>
      <c r="F381" s="820">
        <v>339</v>
      </c>
      <c r="G381" s="820">
        <v>188</v>
      </c>
      <c r="H381" s="916">
        <f t="shared" si="10"/>
        <v>0.5545722713864307</v>
      </c>
      <c r="I381" s="608" t="s">
        <v>695</v>
      </c>
      <c r="J381" s="607" t="s">
        <v>874</v>
      </c>
      <c r="L381" s="421"/>
      <c r="M381" s="516"/>
      <c r="N381" s="164"/>
    </row>
    <row r="382" spans="1:14" ht="12.75">
      <c r="A382" s="496" t="s">
        <v>957</v>
      </c>
      <c r="B382" s="641">
        <v>0</v>
      </c>
      <c r="C382" s="1038">
        <v>0</v>
      </c>
      <c r="D382" s="641">
        <v>0</v>
      </c>
      <c r="E382" s="641">
        <v>0</v>
      </c>
      <c r="F382" s="641">
        <v>0</v>
      </c>
      <c r="G382" s="641">
        <v>0</v>
      </c>
      <c r="H382" s="916" t="str">
        <f t="shared" si="10"/>
        <v>*</v>
      </c>
      <c r="I382" s="596" t="s">
        <v>735</v>
      </c>
      <c r="J382" s="604" t="s">
        <v>918</v>
      </c>
      <c r="L382" s="421"/>
      <c r="M382" s="516"/>
      <c r="N382" s="164"/>
    </row>
    <row r="383" spans="1:14" ht="12.75">
      <c r="A383" s="446" t="s">
        <v>957</v>
      </c>
      <c r="B383" s="641">
        <v>0</v>
      </c>
      <c r="C383" s="1038">
        <v>0</v>
      </c>
      <c r="D383" s="641">
        <v>0</v>
      </c>
      <c r="E383" s="641">
        <v>0</v>
      </c>
      <c r="F383" s="641">
        <v>0</v>
      </c>
      <c r="G383" s="641">
        <v>0</v>
      </c>
      <c r="H383" s="916" t="str">
        <f t="shared" si="10"/>
        <v>*</v>
      </c>
      <c r="I383" s="748" t="s">
        <v>1058</v>
      </c>
      <c r="J383" s="569" t="s">
        <v>1160</v>
      </c>
      <c r="L383" s="421"/>
      <c r="M383" s="516"/>
      <c r="N383" s="8"/>
    </row>
    <row r="384" spans="1:14" ht="12.75">
      <c r="A384" s="446" t="s">
        <v>957</v>
      </c>
      <c r="B384" s="641">
        <v>0</v>
      </c>
      <c r="C384" s="1038">
        <v>0</v>
      </c>
      <c r="D384" s="641">
        <v>0</v>
      </c>
      <c r="E384" s="641">
        <v>0</v>
      </c>
      <c r="F384" s="641">
        <v>0</v>
      </c>
      <c r="G384" s="641">
        <v>0</v>
      </c>
      <c r="H384" s="916" t="str">
        <f t="shared" si="10"/>
        <v>*</v>
      </c>
      <c r="I384" s="748" t="s">
        <v>66</v>
      </c>
      <c r="J384" s="569" t="s">
        <v>81</v>
      </c>
      <c r="L384" s="421"/>
      <c r="M384" s="516"/>
      <c r="N384" s="164"/>
    </row>
    <row r="385" spans="1:14" ht="12.75">
      <c r="A385" s="446" t="s">
        <v>957</v>
      </c>
      <c r="B385" s="641">
        <v>0</v>
      </c>
      <c r="C385" s="1038">
        <v>0</v>
      </c>
      <c r="D385" s="641">
        <v>0</v>
      </c>
      <c r="E385" s="641">
        <v>0</v>
      </c>
      <c r="F385" s="641">
        <v>0</v>
      </c>
      <c r="G385" s="641">
        <v>0</v>
      </c>
      <c r="H385" s="916" t="str">
        <f aca="true" t="shared" si="11" ref="H385:H438">IF(OR(G385=0,F385=0),"*",G385/F385)</f>
        <v>*</v>
      </c>
      <c r="I385" s="748" t="s">
        <v>67</v>
      </c>
      <c r="J385" s="569" t="s">
        <v>82</v>
      </c>
      <c r="L385" s="421"/>
      <c r="M385" s="516"/>
      <c r="N385" s="164"/>
    </row>
    <row r="386" spans="1:14" ht="12.75">
      <c r="A386" s="446" t="s">
        <v>957</v>
      </c>
      <c r="B386" s="641">
        <v>0</v>
      </c>
      <c r="C386" s="1038">
        <v>0</v>
      </c>
      <c r="D386" s="641">
        <v>0</v>
      </c>
      <c r="E386" s="641">
        <v>0</v>
      </c>
      <c r="F386" s="641">
        <v>0</v>
      </c>
      <c r="G386" s="641">
        <v>0</v>
      </c>
      <c r="H386" s="916" t="str">
        <f t="shared" si="11"/>
        <v>*</v>
      </c>
      <c r="I386" s="597" t="s">
        <v>740</v>
      </c>
      <c r="J386" s="569" t="s">
        <v>280</v>
      </c>
      <c r="L386" s="421"/>
      <c r="M386" s="516"/>
      <c r="N386" s="522"/>
    </row>
    <row r="387" spans="1:14" ht="12.75">
      <c r="A387" s="446" t="s">
        <v>957</v>
      </c>
      <c r="B387" s="641">
        <v>0</v>
      </c>
      <c r="C387" s="1038">
        <v>0</v>
      </c>
      <c r="D387" s="641">
        <v>0</v>
      </c>
      <c r="E387" s="641">
        <v>0</v>
      </c>
      <c r="F387" s="641">
        <v>0</v>
      </c>
      <c r="G387" s="641">
        <v>0</v>
      </c>
      <c r="H387" s="916" t="str">
        <f t="shared" si="11"/>
        <v>*</v>
      </c>
      <c r="I387" s="748" t="s">
        <v>697</v>
      </c>
      <c r="J387" s="569" t="s">
        <v>698</v>
      </c>
      <c r="L387" s="421"/>
      <c r="M387" s="516"/>
      <c r="N387" s="522"/>
    </row>
    <row r="388" spans="1:14" ht="12.75">
      <c r="A388" s="446" t="s">
        <v>957</v>
      </c>
      <c r="B388" s="641">
        <v>0</v>
      </c>
      <c r="C388" s="1038">
        <v>2</v>
      </c>
      <c r="D388" s="641">
        <v>2</v>
      </c>
      <c r="E388" s="641">
        <v>2</v>
      </c>
      <c r="F388" s="641">
        <v>2</v>
      </c>
      <c r="G388" s="641">
        <v>1</v>
      </c>
      <c r="H388" s="916">
        <f t="shared" si="11"/>
        <v>0.5</v>
      </c>
      <c r="I388" s="748" t="s">
        <v>937</v>
      </c>
      <c r="J388" s="484" t="s">
        <v>938</v>
      </c>
      <c r="L388" s="421"/>
      <c r="M388" s="516"/>
      <c r="N388" s="522"/>
    </row>
    <row r="389" spans="1:14" ht="12.75">
      <c r="A389" s="446" t="s">
        <v>957</v>
      </c>
      <c r="B389" s="641">
        <v>5</v>
      </c>
      <c r="C389" s="1038">
        <v>5</v>
      </c>
      <c r="D389" s="641">
        <v>5</v>
      </c>
      <c r="E389" s="641">
        <v>5</v>
      </c>
      <c r="F389" s="641">
        <v>5</v>
      </c>
      <c r="G389" s="641">
        <v>0</v>
      </c>
      <c r="H389" s="916" t="str">
        <f t="shared" si="11"/>
        <v>*</v>
      </c>
      <c r="I389" s="597" t="s">
        <v>803</v>
      </c>
      <c r="J389" s="434" t="s">
        <v>876</v>
      </c>
      <c r="L389" s="421"/>
      <c r="M389" s="516"/>
      <c r="N389" s="164"/>
    </row>
    <row r="390" spans="1:14" ht="12.75">
      <c r="A390" s="446" t="s">
        <v>957</v>
      </c>
      <c r="B390" s="641">
        <v>12</v>
      </c>
      <c r="C390" s="1038">
        <v>12</v>
      </c>
      <c r="D390" s="641">
        <v>12</v>
      </c>
      <c r="E390" s="641">
        <v>12</v>
      </c>
      <c r="F390" s="641">
        <v>12</v>
      </c>
      <c r="G390" s="641">
        <v>10</v>
      </c>
      <c r="H390" s="916">
        <f t="shared" si="11"/>
        <v>0.8333333333333334</v>
      </c>
      <c r="I390" s="597" t="s">
        <v>701</v>
      </c>
      <c r="J390" s="569" t="s">
        <v>282</v>
      </c>
      <c r="L390" s="421"/>
      <c r="M390" s="516"/>
      <c r="N390" s="164"/>
    </row>
    <row r="391" spans="1:14" ht="12.75">
      <c r="A391" s="446" t="s">
        <v>957</v>
      </c>
      <c r="B391" s="641">
        <v>0</v>
      </c>
      <c r="C391" s="1038">
        <v>0</v>
      </c>
      <c r="D391" s="641">
        <v>0</v>
      </c>
      <c r="E391" s="641">
        <v>0</v>
      </c>
      <c r="F391" s="641">
        <v>0</v>
      </c>
      <c r="G391" s="641">
        <v>0</v>
      </c>
      <c r="H391" s="916" t="str">
        <f t="shared" si="11"/>
        <v>*</v>
      </c>
      <c r="I391" s="597" t="s">
        <v>705</v>
      </c>
      <c r="J391" s="434" t="s">
        <v>877</v>
      </c>
      <c r="L391" s="421"/>
      <c r="M391" s="516"/>
      <c r="N391" s="164"/>
    </row>
    <row r="392" spans="1:14" ht="12.75">
      <c r="A392" s="446" t="s">
        <v>957</v>
      </c>
      <c r="B392" s="641">
        <v>0</v>
      </c>
      <c r="C392" s="1038">
        <v>0</v>
      </c>
      <c r="D392" s="641">
        <v>0</v>
      </c>
      <c r="E392" s="641">
        <v>0</v>
      </c>
      <c r="F392" s="641">
        <v>0</v>
      </c>
      <c r="G392" s="641">
        <v>0</v>
      </c>
      <c r="H392" s="916" t="str">
        <f t="shared" si="11"/>
        <v>*</v>
      </c>
      <c r="I392" s="597" t="s">
        <v>663</v>
      </c>
      <c r="J392" s="571" t="s">
        <v>326</v>
      </c>
      <c r="L392" s="421">
        <f>SUM(G381:G393)</f>
        <v>199</v>
      </c>
      <c r="M392" s="516"/>
      <c r="N392" s="164"/>
    </row>
    <row r="393" spans="1:14" ht="12.75">
      <c r="A393" s="446" t="s">
        <v>957</v>
      </c>
      <c r="B393" s="641">
        <v>0</v>
      </c>
      <c r="C393" s="1038">
        <v>0</v>
      </c>
      <c r="D393" s="641">
        <v>0</v>
      </c>
      <c r="E393" s="641">
        <v>0</v>
      </c>
      <c r="F393" s="641">
        <v>0</v>
      </c>
      <c r="G393" s="641">
        <v>0</v>
      </c>
      <c r="H393" s="916" t="str">
        <f t="shared" si="11"/>
        <v>*</v>
      </c>
      <c r="I393" s="748" t="s">
        <v>711</v>
      </c>
      <c r="J393" s="569" t="s">
        <v>880</v>
      </c>
      <c r="L393" s="421"/>
      <c r="M393" s="516"/>
      <c r="N393" s="164"/>
    </row>
    <row r="394" spans="1:14" ht="12.75" customHeight="1">
      <c r="A394" s="446" t="s">
        <v>958</v>
      </c>
      <c r="B394" s="641">
        <v>7</v>
      </c>
      <c r="C394" s="1038">
        <v>7</v>
      </c>
      <c r="D394" s="641">
        <v>7</v>
      </c>
      <c r="E394" s="641">
        <v>7</v>
      </c>
      <c r="F394" s="641">
        <v>7</v>
      </c>
      <c r="G394" s="641">
        <v>0</v>
      </c>
      <c r="H394" s="916" t="str">
        <f t="shared" si="11"/>
        <v>*</v>
      </c>
      <c r="I394" s="597" t="s">
        <v>717</v>
      </c>
      <c r="J394" s="434" t="s">
        <v>932</v>
      </c>
      <c r="L394" s="421"/>
      <c r="M394" s="516"/>
      <c r="N394" s="164"/>
    </row>
    <row r="395" spans="1:14" ht="12.75">
      <c r="A395" s="446" t="s">
        <v>958</v>
      </c>
      <c r="B395" s="641">
        <v>47</v>
      </c>
      <c r="C395" s="1038">
        <v>47</v>
      </c>
      <c r="D395" s="641">
        <v>47</v>
      </c>
      <c r="E395" s="641">
        <v>45</v>
      </c>
      <c r="F395" s="641">
        <v>45</v>
      </c>
      <c r="G395" s="641">
        <v>0</v>
      </c>
      <c r="H395" s="916" t="str">
        <f t="shared" si="11"/>
        <v>*</v>
      </c>
      <c r="I395" s="597" t="s">
        <v>670</v>
      </c>
      <c r="J395" s="434" t="s">
        <v>883</v>
      </c>
      <c r="L395" s="421"/>
      <c r="M395" s="516"/>
      <c r="N395" s="164"/>
    </row>
    <row r="396" spans="1:14" ht="12.75">
      <c r="A396" s="446" t="s">
        <v>958</v>
      </c>
      <c r="B396" s="641">
        <v>50</v>
      </c>
      <c r="C396" s="1038">
        <v>50</v>
      </c>
      <c r="D396" s="641">
        <v>130</v>
      </c>
      <c r="E396" s="641">
        <v>130</v>
      </c>
      <c r="F396" s="641">
        <v>130</v>
      </c>
      <c r="G396" s="641">
        <v>54</v>
      </c>
      <c r="H396" s="916">
        <f t="shared" si="11"/>
        <v>0.4153846153846154</v>
      </c>
      <c r="I396" s="597" t="s">
        <v>688</v>
      </c>
      <c r="J396" s="434" t="s">
        <v>902</v>
      </c>
      <c r="L396" s="421"/>
      <c r="M396" s="516"/>
      <c r="N396" s="164"/>
    </row>
    <row r="397" spans="1:14" ht="12.75">
      <c r="A397" s="446" t="s">
        <v>958</v>
      </c>
      <c r="B397" s="641">
        <v>0</v>
      </c>
      <c r="C397" s="1038">
        <v>0</v>
      </c>
      <c r="D397" s="641">
        <v>0</v>
      </c>
      <c r="E397" s="641">
        <v>0</v>
      </c>
      <c r="F397" s="641">
        <v>0</v>
      </c>
      <c r="G397" s="641">
        <v>0</v>
      </c>
      <c r="H397" s="916" t="str">
        <f t="shared" si="11"/>
        <v>*</v>
      </c>
      <c r="I397" s="597" t="s">
        <v>732</v>
      </c>
      <c r="J397" s="434" t="s">
        <v>959</v>
      </c>
      <c r="L397" s="421"/>
      <c r="M397" s="516"/>
      <c r="N397" s="164"/>
    </row>
    <row r="398" spans="1:14" ht="12.75">
      <c r="A398" s="446" t="s">
        <v>958</v>
      </c>
      <c r="B398" s="641">
        <v>0</v>
      </c>
      <c r="C398" s="1038">
        <v>0</v>
      </c>
      <c r="D398" s="641">
        <v>0</v>
      </c>
      <c r="E398" s="641">
        <v>0</v>
      </c>
      <c r="F398" s="641">
        <v>0</v>
      </c>
      <c r="G398" s="641">
        <v>0</v>
      </c>
      <c r="H398" s="916" t="str">
        <f t="shared" si="11"/>
        <v>*</v>
      </c>
      <c r="I398" s="597" t="s">
        <v>735</v>
      </c>
      <c r="J398" s="517" t="s">
        <v>918</v>
      </c>
      <c r="L398" s="421"/>
      <c r="M398" s="516"/>
      <c r="N398" s="164"/>
    </row>
    <row r="399" spans="1:14" ht="12.75">
      <c r="A399" s="446" t="s">
        <v>958</v>
      </c>
      <c r="B399" s="641">
        <v>140</v>
      </c>
      <c r="C399" s="1038">
        <v>140</v>
      </c>
      <c r="D399" s="641">
        <v>142</v>
      </c>
      <c r="E399" s="641">
        <v>187</v>
      </c>
      <c r="F399" s="641">
        <v>187</v>
      </c>
      <c r="G399" s="641">
        <v>189</v>
      </c>
      <c r="H399" s="916">
        <f t="shared" si="11"/>
        <v>1.0106951871657754</v>
      </c>
      <c r="I399" s="748" t="s">
        <v>1058</v>
      </c>
      <c r="J399" s="569" t="s">
        <v>1160</v>
      </c>
      <c r="L399" s="421"/>
      <c r="M399" s="516"/>
      <c r="N399" s="8"/>
    </row>
    <row r="400" spans="1:14" ht="12.75">
      <c r="A400" s="446" t="s">
        <v>958</v>
      </c>
      <c r="B400" s="641">
        <v>34</v>
      </c>
      <c r="C400" s="1038">
        <v>34</v>
      </c>
      <c r="D400" s="641">
        <v>34</v>
      </c>
      <c r="E400" s="641">
        <v>34</v>
      </c>
      <c r="F400" s="641">
        <v>34</v>
      </c>
      <c r="G400" s="641">
        <v>18</v>
      </c>
      <c r="H400" s="916">
        <f t="shared" si="11"/>
        <v>0.5294117647058824</v>
      </c>
      <c r="I400" s="593" t="s">
        <v>68</v>
      </c>
      <c r="J400" s="569" t="s">
        <v>80</v>
      </c>
      <c r="L400" s="421"/>
      <c r="M400" s="516"/>
      <c r="N400" s="164"/>
    </row>
    <row r="401" spans="1:14" ht="12.75">
      <c r="A401" s="446" t="s">
        <v>958</v>
      </c>
      <c r="B401" s="641">
        <v>4</v>
      </c>
      <c r="C401" s="1038">
        <v>4</v>
      </c>
      <c r="D401" s="641">
        <v>4</v>
      </c>
      <c r="E401" s="641">
        <v>4</v>
      </c>
      <c r="F401" s="641">
        <v>4</v>
      </c>
      <c r="G401" s="641">
        <v>1</v>
      </c>
      <c r="H401" s="916">
        <f t="shared" si="11"/>
        <v>0.25</v>
      </c>
      <c r="I401" s="748" t="s">
        <v>66</v>
      </c>
      <c r="J401" s="569" t="s">
        <v>81</v>
      </c>
      <c r="L401" s="421"/>
      <c r="M401" s="516"/>
      <c r="N401" s="164"/>
    </row>
    <row r="402" spans="1:14" ht="12.75">
      <c r="A402" s="446" t="s">
        <v>958</v>
      </c>
      <c r="B402" s="641">
        <v>170</v>
      </c>
      <c r="C402" s="1038">
        <v>170</v>
      </c>
      <c r="D402" s="641">
        <v>186</v>
      </c>
      <c r="E402" s="641">
        <v>202</v>
      </c>
      <c r="F402" s="641">
        <v>202</v>
      </c>
      <c r="G402" s="641">
        <v>193</v>
      </c>
      <c r="H402" s="916">
        <f t="shared" si="11"/>
        <v>0.9554455445544554</v>
      </c>
      <c r="I402" s="748" t="s">
        <v>67</v>
      </c>
      <c r="J402" s="569" t="s">
        <v>82</v>
      </c>
      <c r="L402" s="421"/>
      <c r="M402" s="516"/>
      <c r="N402" s="164"/>
    </row>
    <row r="403" spans="1:14" ht="12.75">
      <c r="A403" s="433" t="s">
        <v>958</v>
      </c>
      <c r="B403" s="644">
        <v>50</v>
      </c>
      <c r="C403" s="1040">
        <v>50</v>
      </c>
      <c r="D403" s="644">
        <v>50</v>
      </c>
      <c r="E403" s="644">
        <v>35</v>
      </c>
      <c r="F403" s="644">
        <v>35</v>
      </c>
      <c r="G403" s="644">
        <v>44</v>
      </c>
      <c r="H403" s="916">
        <f t="shared" si="11"/>
        <v>1.2571428571428571</v>
      </c>
      <c r="I403" s="598" t="s">
        <v>737</v>
      </c>
      <c r="J403" s="430" t="s">
        <v>873</v>
      </c>
      <c r="L403" s="421"/>
      <c r="M403" s="516"/>
      <c r="N403" s="164"/>
    </row>
    <row r="404" spans="1:14" ht="12.75">
      <c r="A404" s="606" t="s">
        <v>958</v>
      </c>
      <c r="B404" s="820">
        <v>630</v>
      </c>
      <c r="C404" s="1039">
        <v>650</v>
      </c>
      <c r="D404" s="820">
        <v>650</v>
      </c>
      <c r="E404" s="820">
        <v>650</v>
      </c>
      <c r="F404" s="820">
        <v>650</v>
      </c>
      <c r="G404" s="820">
        <v>523</v>
      </c>
      <c r="H404" s="916">
        <f t="shared" si="11"/>
        <v>0.8046153846153846</v>
      </c>
      <c r="I404" s="608" t="s">
        <v>695</v>
      </c>
      <c r="J404" s="607" t="s">
        <v>874</v>
      </c>
      <c r="L404" s="421"/>
      <c r="M404" s="516"/>
      <c r="N404" s="164"/>
    </row>
    <row r="405" spans="1:14" ht="12.75">
      <c r="A405" s="496" t="s">
        <v>958</v>
      </c>
      <c r="B405" s="784">
        <v>40</v>
      </c>
      <c r="C405" s="1041">
        <v>40</v>
      </c>
      <c r="D405" s="784">
        <v>40</v>
      </c>
      <c r="E405" s="784">
        <v>40</v>
      </c>
      <c r="F405" s="784">
        <v>40</v>
      </c>
      <c r="G405" s="784">
        <v>22</v>
      </c>
      <c r="H405" s="916">
        <f t="shared" si="11"/>
        <v>0.55</v>
      </c>
      <c r="I405" s="596" t="s">
        <v>739</v>
      </c>
      <c r="J405" s="569" t="s">
        <v>273</v>
      </c>
      <c r="L405" s="421"/>
      <c r="M405" s="516"/>
      <c r="N405" s="164"/>
    </row>
    <row r="406" spans="1:14" ht="12.75">
      <c r="A406" s="446" t="s">
        <v>958</v>
      </c>
      <c r="B406" s="641">
        <v>150</v>
      </c>
      <c r="C406" s="1038">
        <v>150</v>
      </c>
      <c r="D406" s="641">
        <v>150</v>
      </c>
      <c r="E406" s="641">
        <v>199</v>
      </c>
      <c r="F406" s="641">
        <v>199</v>
      </c>
      <c r="G406" s="641">
        <v>227</v>
      </c>
      <c r="H406" s="916">
        <f t="shared" si="11"/>
        <v>1.1407035175879396</v>
      </c>
      <c r="I406" s="597" t="s">
        <v>740</v>
      </c>
      <c r="J406" s="569" t="s">
        <v>280</v>
      </c>
      <c r="L406" s="421"/>
      <c r="M406" s="516"/>
      <c r="N406" s="164"/>
    </row>
    <row r="407" spans="1:14" ht="12.75">
      <c r="A407" s="446" t="s">
        <v>958</v>
      </c>
      <c r="B407" s="641">
        <v>45</v>
      </c>
      <c r="C407" s="1038">
        <v>45</v>
      </c>
      <c r="D407" s="641">
        <v>45</v>
      </c>
      <c r="E407" s="641">
        <v>45</v>
      </c>
      <c r="F407" s="641">
        <v>45</v>
      </c>
      <c r="G407" s="641">
        <v>49</v>
      </c>
      <c r="H407" s="916">
        <f t="shared" si="11"/>
        <v>1.0888888888888888</v>
      </c>
      <c r="I407" s="597" t="s">
        <v>741</v>
      </c>
      <c r="J407" s="434" t="s">
        <v>911</v>
      </c>
      <c r="L407" s="56"/>
      <c r="M407" s="516"/>
      <c r="N407" s="522"/>
    </row>
    <row r="408" spans="1:14" ht="12.75">
      <c r="A408" s="446" t="s">
        <v>958</v>
      </c>
      <c r="B408" s="641">
        <v>25</v>
      </c>
      <c r="C408" s="1038">
        <v>25</v>
      </c>
      <c r="D408" s="641">
        <v>25</v>
      </c>
      <c r="E408" s="641">
        <v>25</v>
      </c>
      <c r="F408" s="641">
        <v>25</v>
      </c>
      <c r="G408" s="641">
        <v>15</v>
      </c>
      <c r="H408" s="916">
        <f t="shared" si="11"/>
        <v>0.6</v>
      </c>
      <c r="I408" s="597" t="s">
        <v>743</v>
      </c>
      <c r="J408" s="434" t="s">
        <v>886</v>
      </c>
      <c r="L408" s="56"/>
      <c r="M408" s="516"/>
      <c r="N408" s="164"/>
    </row>
    <row r="409" spans="1:14" ht="12.75">
      <c r="A409" s="446" t="s">
        <v>958</v>
      </c>
      <c r="B409" s="641">
        <v>10</v>
      </c>
      <c r="C409" s="1038">
        <v>10</v>
      </c>
      <c r="D409" s="641">
        <v>10</v>
      </c>
      <c r="E409" s="641">
        <v>40</v>
      </c>
      <c r="F409" s="641">
        <v>40</v>
      </c>
      <c r="G409" s="641">
        <v>13</v>
      </c>
      <c r="H409" s="916">
        <f t="shared" si="11"/>
        <v>0.325</v>
      </c>
      <c r="I409" s="597" t="s">
        <v>693</v>
      </c>
      <c r="J409" s="434" t="s">
        <v>936</v>
      </c>
      <c r="L409" s="56"/>
      <c r="M409" s="516"/>
      <c r="N409" s="164"/>
    </row>
    <row r="410" spans="1:14" ht="12.75">
      <c r="A410" s="446" t="s">
        <v>958</v>
      </c>
      <c r="B410" s="641">
        <v>138</v>
      </c>
      <c r="C410" s="1038">
        <v>138</v>
      </c>
      <c r="D410" s="641">
        <v>138</v>
      </c>
      <c r="E410" s="641">
        <v>138</v>
      </c>
      <c r="F410" s="641">
        <v>138</v>
      </c>
      <c r="G410" s="641">
        <v>124</v>
      </c>
      <c r="H410" s="916">
        <f t="shared" si="11"/>
        <v>0.8985507246376812</v>
      </c>
      <c r="I410" s="597" t="s">
        <v>697</v>
      </c>
      <c r="J410" s="434" t="s">
        <v>698</v>
      </c>
      <c r="L410" s="56"/>
      <c r="M410" s="516"/>
      <c r="N410" s="164"/>
    </row>
    <row r="411" spans="1:14" ht="12.75">
      <c r="A411" s="446" t="s">
        <v>958</v>
      </c>
      <c r="B411" s="641">
        <v>10</v>
      </c>
      <c r="C411" s="1038">
        <v>10</v>
      </c>
      <c r="D411" s="641">
        <v>10</v>
      </c>
      <c r="E411" s="641">
        <v>10</v>
      </c>
      <c r="F411" s="641">
        <v>10</v>
      </c>
      <c r="G411" s="641">
        <v>0</v>
      </c>
      <c r="H411" s="916" t="str">
        <f t="shared" si="11"/>
        <v>*</v>
      </c>
      <c r="I411" s="597" t="s">
        <v>699</v>
      </c>
      <c r="J411" s="434" t="s">
        <v>955</v>
      </c>
      <c r="L411" s="56"/>
      <c r="M411" s="516"/>
      <c r="N411" s="164"/>
    </row>
    <row r="412" spans="1:14" ht="12.75">
      <c r="A412" s="446" t="s">
        <v>958</v>
      </c>
      <c r="B412" s="641">
        <v>60</v>
      </c>
      <c r="C412" s="1038">
        <v>60</v>
      </c>
      <c r="D412" s="641">
        <v>109</v>
      </c>
      <c r="E412" s="641">
        <v>109</v>
      </c>
      <c r="F412" s="641">
        <v>109</v>
      </c>
      <c r="G412" s="641">
        <v>94</v>
      </c>
      <c r="H412" s="916">
        <f t="shared" si="11"/>
        <v>0.8623853211009175</v>
      </c>
      <c r="I412" s="597" t="s">
        <v>813</v>
      </c>
      <c r="J412" s="434" t="s">
        <v>881</v>
      </c>
      <c r="L412" s="647"/>
      <c r="M412" s="516"/>
      <c r="N412" s="164"/>
    </row>
    <row r="413" spans="1:14" ht="12.75">
      <c r="A413" s="446" t="s">
        <v>958</v>
      </c>
      <c r="B413" s="641">
        <v>15</v>
      </c>
      <c r="C413" s="1038">
        <v>15</v>
      </c>
      <c r="D413" s="641">
        <v>15</v>
      </c>
      <c r="E413" s="641">
        <v>15</v>
      </c>
      <c r="F413" s="641">
        <v>11</v>
      </c>
      <c r="G413" s="641">
        <v>9</v>
      </c>
      <c r="H413" s="916">
        <f t="shared" si="11"/>
        <v>0.8181818181818182</v>
      </c>
      <c r="I413" s="597" t="s">
        <v>887</v>
      </c>
      <c r="J413" s="434" t="s">
        <v>888</v>
      </c>
      <c r="L413" s="56"/>
      <c r="M413" s="516"/>
      <c r="N413" s="164"/>
    </row>
    <row r="414" spans="1:14" ht="12.75">
      <c r="A414" s="446" t="s">
        <v>958</v>
      </c>
      <c r="B414" s="641">
        <v>0</v>
      </c>
      <c r="C414" s="1038">
        <v>0</v>
      </c>
      <c r="D414" s="641">
        <v>0</v>
      </c>
      <c r="E414" s="641">
        <v>0</v>
      </c>
      <c r="F414" s="641">
        <v>0</v>
      </c>
      <c r="G414" s="641">
        <v>0</v>
      </c>
      <c r="H414" s="916" t="str">
        <f t="shared" si="11"/>
        <v>*</v>
      </c>
      <c r="I414" s="597" t="s">
        <v>906</v>
      </c>
      <c r="J414" s="434" t="s">
        <v>907</v>
      </c>
      <c r="L414" s="56"/>
      <c r="M414" s="516"/>
      <c r="N414" s="164"/>
    </row>
    <row r="415" spans="1:14" ht="12.75">
      <c r="A415" s="446" t="s">
        <v>958</v>
      </c>
      <c r="B415" s="641">
        <v>15</v>
      </c>
      <c r="C415" s="1038">
        <v>4</v>
      </c>
      <c r="D415" s="641">
        <v>7</v>
      </c>
      <c r="E415" s="641">
        <v>7</v>
      </c>
      <c r="F415" s="641">
        <v>7</v>
      </c>
      <c r="G415" s="641">
        <v>9</v>
      </c>
      <c r="H415" s="916">
        <f t="shared" si="11"/>
        <v>1.2857142857142858</v>
      </c>
      <c r="I415" s="597" t="s">
        <v>868</v>
      </c>
      <c r="J415" s="430" t="s">
        <v>869</v>
      </c>
      <c r="L415" s="56"/>
      <c r="M415" s="516"/>
      <c r="N415" s="164"/>
    </row>
    <row r="416" spans="1:14" ht="12.75">
      <c r="A416" s="446" t="s">
        <v>958</v>
      </c>
      <c r="B416" s="641">
        <v>0</v>
      </c>
      <c r="C416" s="1038">
        <v>24</v>
      </c>
      <c r="D416" s="641">
        <v>24</v>
      </c>
      <c r="E416" s="641">
        <v>24</v>
      </c>
      <c r="F416" s="641">
        <v>24</v>
      </c>
      <c r="G416" s="641">
        <v>23</v>
      </c>
      <c r="H416" s="916">
        <f t="shared" si="11"/>
        <v>0.9583333333333334</v>
      </c>
      <c r="I416" s="748" t="s">
        <v>937</v>
      </c>
      <c r="J416" s="484" t="s">
        <v>938</v>
      </c>
      <c r="L416" s="56"/>
      <c r="M416" s="516"/>
      <c r="N416" s="164"/>
    </row>
    <row r="417" spans="1:14" ht="12.75">
      <c r="A417" s="446" t="s">
        <v>958</v>
      </c>
      <c r="B417" s="641">
        <v>0</v>
      </c>
      <c r="C417" s="1038">
        <v>0</v>
      </c>
      <c r="D417" s="641">
        <v>0</v>
      </c>
      <c r="E417" s="641">
        <v>18</v>
      </c>
      <c r="F417" s="641">
        <v>18</v>
      </c>
      <c r="G417" s="641">
        <v>19</v>
      </c>
      <c r="H417" s="916">
        <f t="shared" si="11"/>
        <v>1.0555555555555556</v>
      </c>
      <c r="I417" s="597" t="s">
        <v>803</v>
      </c>
      <c r="J417" s="434" t="s">
        <v>876</v>
      </c>
      <c r="L417" s="56"/>
      <c r="M417" s="516"/>
      <c r="N417" s="164"/>
    </row>
    <row r="418" spans="1:14" ht="12.75">
      <c r="A418" s="446" t="s">
        <v>958</v>
      </c>
      <c r="B418" s="644">
        <v>252</v>
      </c>
      <c r="C418" s="1040">
        <v>252</v>
      </c>
      <c r="D418" s="644">
        <v>252</v>
      </c>
      <c r="E418" s="644">
        <v>222</v>
      </c>
      <c r="F418" s="644">
        <v>222</v>
      </c>
      <c r="G418" s="644">
        <v>157</v>
      </c>
      <c r="H418" s="916">
        <f t="shared" si="11"/>
        <v>0.7072072072072072</v>
      </c>
      <c r="I418" s="597" t="s">
        <v>701</v>
      </c>
      <c r="J418" s="569" t="s">
        <v>282</v>
      </c>
      <c r="L418" s="56"/>
      <c r="M418" s="516"/>
      <c r="N418" s="164"/>
    </row>
    <row r="419" spans="1:14" ht="12.75">
      <c r="A419" s="446" t="s">
        <v>958</v>
      </c>
      <c r="B419" s="641">
        <v>0</v>
      </c>
      <c r="C419" s="1038">
        <v>0</v>
      </c>
      <c r="D419" s="641">
        <v>0</v>
      </c>
      <c r="E419" s="641">
        <v>0</v>
      </c>
      <c r="F419" s="641">
        <v>0</v>
      </c>
      <c r="G419" s="641">
        <v>0</v>
      </c>
      <c r="H419" s="916" t="str">
        <f t="shared" si="11"/>
        <v>*</v>
      </c>
      <c r="I419" s="597" t="s">
        <v>856</v>
      </c>
      <c r="J419" s="434" t="s">
        <v>889</v>
      </c>
      <c r="L419" s="56"/>
      <c r="M419" s="516"/>
      <c r="N419" s="164"/>
    </row>
    <row r="420" spans="1:14" ht="12.75">
      <c r="A420" s="446" t="s">
        <v>958</v>
      </c>
      <c r="B420" s="641">
        <v>25</v>
      </c>
      <c r="C420" s="1072">
        <v>25</v>
      </c>
      <c r="D420" s="641">
        <v>25</v>
      </c>
      <c r="E420" s="641">
        <v>25</v>
      </c>
      <c r="F420" s="641">
        <v>25</v>
      </c>
      <c r="G420" s="641">
        <v>18</v>
      </c>
      <c r="H420" s="916">
        <f t="shared" si="11"/>
        <v>0.72</v>
      </c>
      <c r="I420" s="665" t="s">
        <v>668</v>
      </c>
      <c r="J420" s="434" t="s">
        <v>669</v>
      </c>
      <c r="L420" s="56"/>
      <c r="M420" s="516"/>
      <c r="N420" s="164"/>
    </row>
    <row r="421" spans="1:14" ht="12.75">
      <c r="A421" s="446" t="s">
        <v>958</v>
      </c>
      <c r="B421" s="641">
        <v>12</v>
      </c>
      <c r="C421" s="1072">
        <v>12</v>
      </c>
      <c r="D421" s="641">
        <v>12</v>
      </c>
      <c r="E421" s="641">
        <v>12</v>
      </c>
      <c r="F421" s="641">
        <v>12</v>
      </c>
      <c r="G421" s="641">
        <v>11</v>
      </c>
      <c r="H421" s="916">
        <f t="shared" si="11"/>
        <v>0.9166666666666666</v>
      </c>
      <c r="I421" s="665" t="s">
        <v>703</v>
      </c>
      <c r="J421" s="434" t="s">
        <v>890</v>
      </c>
      <c r="L421" s="421"/>
      <c r="M421" s="516"/>
      <c r="N421" s="164"/>
    </row>
    <row r="422" spans="1:14" ht="12.75">
      <c r="A422" s="446" t="s">
        <v>958</v>
      </c>
      <c r="B422" s="641">
        <v>250</v>
      </c>
      <c r="C422" s="1072">
        <v>250</v>
      </c>
      <c r="D422" s="641">
        <v>250</v>
      </c>
      <c r="E422" s="641">
        <v>250</v>
      </c>
      <c r="F422" s="641">
        <v>250</v>
      </c>
      <c r="G422" s="641">
        <v>231</v>
      </c>
      <c r="H422" s="916">
        <f t="shared" si="11"/>
        <v>0.924</v>
      </c>
      <c r="I422" s="665" t="s">
        <v>705</v>
      </c>
      <c r="J422" s="434" t="s">
        <v>877</v>
      </c>
      <c r="L422" s="421"/>
      <c r="M422" s="516"/>
      <c r="N422" s="164"/>
    </row>
    <row r="423" spans="1:14" ht="12.75">
      <c r="A423" s="446" t="s">
        <v>958</v>
      </c>
      <c r="B423" s="644">
        <v>3210</v>
      </c>
      <c r="C423" s="1073">
        <v>3210</v>
      </c>
      <c r="D423" s="644">
        <v>3210</v>
      </c>
      <c r="E423" s="644">
        <v>3210</v>
      </c>
      <c r="F423" s="644">
        <v>3210</v>
      </c>
      <c r="G423" s="644">
        <v>2860</v>
      </c>
      <c r="H423" s="916">
        <f t="shared" si="11"/>
        <v>0.8909657320872274</v>
      </c>
      <c r="I423" s="665" t="s">
        <v>723</v>
      </c>
      <c r="J423" s="430" t="s">
        <v>904</v>
      </c>
      <c r="L423" s="421"/>
      <c r="M423" s="516"/>
      <c r="N423" s="164"/>
    </row>
    <row r="424" spans="1:14" ht="12.75">
      <c r="A424" s="446" t="s">
        <v>958</v>
      </c>
      <c r="B424" s="641">
        <v>15</v>
      </c>
      <c r="C424" s="1072">
        <v>15</v>
      </c>
      <c r="D424" s="641">
        <v>15</v>
      </c>
      <c r="E424" s="641">
        <v>15</v>
      </c>
      <c r="F424" s="641">
        <v>15</v>
      </c>
      <c r="G424" s="641">
        <v>5</v>
      </c>
      <c r="H424" s="916">
        <f t="shared" si="11"/>
        <v>0.3333333333333333</v>
      </c>
      <c r="I424" s="665" t="s">
        <v>891</v>
      </c>
      <c r="J424" s="434" t="s">
        <v>892</v>
      </c>
      <c r="L424" s="421"/>
      <c r="M424" s="516"/>
      <c r="N424" s="164"/>
    </row>
    <row r="425" spans="1:14" ht="12.75">
      <c r="A425" s="446" t="s">
        <v>958</v>
      </c>
      <c r="B425" s="641">
        <v>23</v>
      </c>
      <c r="C425" s="1072">
        <v>23</v>
      </c>
      <c r="D425" s="641">
        <v>23</v>
      </c>
      <c r="E425" s="641">
        <v>23</v>
      </c>
      <c r="F425" s="641">
        <v>23</v>
      </c>
      <c r="G425" s="641">
        <v>10</v>
      </c>
      <c r="H425" s="916">
        <f t="shared" si="11"/>
        <v>0.43478260869565216</v>
      </c>
      <c r="I425" s="665" t="s">
        <v>774</v>
      </c>
      <c r="J425" s="434" t="s">
        <v>775</v>
      </c>
      <c r="L425" s="421"/>
      <c r="M425" s="516"/>
      <c r="N425" s="164"/>
    </row>
    <row r="426" spans="1:14" ht="12.75">
      <c r="A426" s="446" t="s">
        <v>958</v>
      </c>
      <c r="B426" s="641">
        <v>40</v>
      </c>
      <c r="C426" s="1072">
        <v>40</v>
      </c>
      <c r="D426" s="641">
        <v>40</v>
      </c>
      <c r="E426" s="641">
        <v>40</v>
      </c>
      <c r="F426" s="641">
        <v>40</v>
      </c>
      <c r="G426" s="641">
        <v>40</v>
      </c>
      <c r="H426" s="916">
        <f t="shared" si="11"/>
        <v>1</v>
      </c>
      <c r="I426" s="665" t="s">
        <v>707</v>
      </c>
      <c r="J426" s="434" t="s">
        <v>708</v>
      </c>
      <c r="L426" s="421"/>
      <c r="M426" s="516"/>
      <c r="N426" s="164"/>
    </row>
    <row r="427" spans="1:14" ht="12.75">
      <c r="A427" s="446" t="s">
        <v>958</v>
      </c>
      <c r="B427" s="641">
        <v>0</v>
      </c>
      <c r="C427" s="1072">
        <v>0</v>
      </c>
      <c r="D427" s="641">
        <v>0</v>
      </c>
      <c r="E427" s="641">
        <v>0</v>
      </c>
      <c r="F427" s="641">
        <v>0</v>
      </c>
      <c r="G427" s="641">
        <v>0</v>
      </c>
      <c r="H427" s="916" t="str">
        <f t="shared" si="11"/>
        <v>*</v>
      </c>
      <c r="I427" s="665" t="s">
        <v>913</v>
      </c>
      <c r="J427" s="434" t="s">
        <v>914</v>
      </c>
      <c r="L427" s="421"/>
      <c r="M427" s="516"/>
      <c r="N427" s="164"/>
    </row>
    <row r="428" spans="1:14" ht="12.75">
      <c r="A428" s="446" t="s">
        <v>958</v>
      </c>
      <c r="B428" s="641">
        <v>0</v>
      </c>
      <c r="C428" s="1072">
        <v>0</v>
      </c>
      <c r="D428" s="641">
        <v>0</v>
      </c>
      <c r="E428" s="641">
        <v>0</v>
      </c>
      <c r="F428" s="641">
        <v>0</v>
      </c>
      <c r="G428" s="641">
        <v>0</v>
      </c>
      <c r="H428" s="916" t="str">
        <f t="shared" si="11"/>
        <v>*</v>
      </c>
      <c r="I428" s="665" t="s">
        <v>673</v>
      </c>
      <c r="J428" s="434" t="s">
        <v>674</v>
      </c>
      <c r="L428" s="421"/>
      <c r="M428" s="516"/>
      <c r="N428" s="164"/>
    </row>
    <row r="429" spans="1:14" ht="12.75">
      <c r="A429" s="446" t="s">
        <v>958</v>
      </c>
      <c r="B429" s="641">
        <v>0</v>
      </c>
      <c r="C429" s="1072">
        <v>28</v>
      </c>
      <c r="D429" s="641">
        <v>18</v>
      </c>
      <c r="E429" s="641">
        <v>28</v>
      </c>
      <c r="F429" s="641">
        <v>28</v>
      </c>
      <c r="G429" s="641">
        <v>11</v>
      </c>
      <c r="H429" s="916">
        <f t="shared" si="11"/>
        <v>0.39285714285714285</v>
      </c>
      <c r="I429" s="665" t="s">
        <v>663</v>
      </c>
      <c r="J429" s="571" t="s">
        <v>326</v>
      </c>
      <c r="L429" s="421"/>
      <c r="M429" s="516"/>
      <c r="N429" s="164"/>
    </row>
    <row r="430" spans="1:14" ht="12.75">
      <c r="A430" s="446" t="s">
        <v>958</v>
      </c>
      <c r="B430" s="641">
        <v>5</v>
      </c>
      <c r="C430" s="1038">
        <v>0</v>
      </c>
      <c r="D430" s="641">
        <v>0</v>
      </c>
      <c r="E430" s="641">
        <v>0</v>
      </c>
      <c r="F430" s="641">
        <v>0</v>
      </c>
      <c r="G430" s="641">
        <v>0</v>
      </c>
      <c r="H430" s="916" t="str">
        <f t="shared" si="11"/>
        <v>*</v>
      </c>
      <c r="I430" s="597" t="s">
        <v>778</v>
      </c>
      <c r="J430" s="569" t="s">
        <v>76</v>
      </c>
      <c r="L430" s="421"/>
      <c r="M430" s="516"/>
      <c r="N430" s="164"/>
    </row>
    <row r="431" spans="1:14" ht="12.75">
      <c r="A431" s="446" t="s">
        <v>958</v>
      </c>
      <c r="B431" s="641">
        <v>0</v>
      </c>
      <c r="C431" s="1038">
        <v>5</v>
      </c>
      <c r="D431" s="641">
        <v>5</v>
      </c>
      <c r="E431" s="641">
        <v>8</v>
      </c>
      <c r="F431" s="641">
        <v>8</v>
      </c>
      <c r="G431" s="641">
        <v>8</v>
      </c>
      <c r="H431" s="916">
        <f t="shared" si="11"/>
        <v>1</v>
      </c>
      <c r="I431" s="597" t="s">
        <v>779</v>
      </c>
      <c r="J431" s="569" t="s">
        <v>75</v>
      </c>
      <c r="L431" s="421"/>
      <c r="M431" s="516"/>
      <c r="N431" s="164"/>
    </row>
    <row r="432" spans="1:14" ht="12.75">
      <c r="A432" s="446" t="s">
        <v>958</v>
      </c>
      <c r="B432" s="641">
        <v>0</v>
      </c>
      <c r="C432" s="1038">
        <v>0</v>
      </c>
      <c r="D432" s="641">
        <v>0</v>
      </c>
      <c r="E432" s="641">
        <v>0</v>
      </c>
      <c r="F432" s="641">
        <v>0</v>
      </c>
      <c r="G432" s="641">
        <v>0</v>
      </c>
      <c r="H432" s="916" t="str">
        <f t="shared" si="11"/>
        <v>*</v>
      </c>
      <c r="I432" s="597" t="s">
        <v>781</v>
      </c>
      <c r="J432" s="569" t="s">
        <v>322</v>
      </c>
      <c r="L432" s="421"/>
      <c r="M432" s="516"/>
      <c r="N432" s="164"/>
    </row>
    <row r="433" spans="1:14" ht="12.75">
      <c r="A433" s="446" t="s">
        <v>958</v>
      </c>
      <c r="B433" s="641">
        <v>0</v>
      </c>
      <c r="C433" s="1038">
        <v>0</v>
      </c>
      <c r="D433" s="641">
        <v>0</v>
      </c>
      <c r="E433" s="641">
        <v>0</v>
      </c>
      <c r="F433" s="641">
        <v>0</v>
      </c>
      <c r="G433" s="641">
        <v>0</v>
      </c>
      <c r="H433" s="916" t="str">
        <f t="shared" si="11"/>
        <v>*</v>
      </c>
      <c r="I433" s="597" t="s">
        <v>809</v>
      </c>
      <c r="J433" s="434" t="s">
        <v>810</v>
      </c>
      <c r="L433" s="421"/>
      <c r="M433" s="516"/>
      <c r="N433" s="164"/>
    </row>
    <row r="434" spans="1:14" ht="12.75">
      <c r="A434" s="446" t="s">
        <v>958</v>
      </c>
      <c r="B434" s="641">
        <v>0</v>
      </c>
      <c r="C434" s="1038">
        <v>0</v>
      </c>
      <c r="D434" s="641">
        <v>0</v>
      </c>
      <c r="E434" s="641">
        <v>5</v>
      </c>
      <c r="F434" s="641">
        <v>5</v>
      </c>
      <c r="G434" s="641">
        <v>5</v>
      </c>
      <c r="H434" s="916">
        <f t="shared" si="11"/>
        <v>1</v>
      </c>
      <c r="I434" s="597" t="s">
        <v>709</v>
      </c>
      <c r="J434" s="434" t="s">
        <v>879</v>
      </c>
      <c r="L434" s="421"/>
      <c r="M434" s="516"/>
      <c r="N434" s="164"/>
    </row>
    <row r="435" spans="1:14" ht="12.75">
      <c r="A435" s="446" t="s">
        <v>958</v>
      </c>
      <c r="B435" s="644">
        <v>38</v>
      </c>
      <c r="C435" s="1040">
        <v>38</v>
      </c>
      <c r="D435" s="644">
        <v>38</v>
      </c>
      <c r="E435" s="644">
        <v>43</v>
      </c>
      <c r="F435" s="644">
        <v>43</v>
      </c>
      <c r="G435" s="644">
        <f>29+13</f>
        <v>42</v>
      </c>
      <c r="H435" s="916">
        <f t="shared" si="11"/>
        <v>0.9767441860465116</v>
      </c>
      <c r="I435" s="597" t="s">
        <v>711</v>
      </c>
      <c r="J435" s="434" t="s">
        <v>880</v>
      </c>
      <c r="L435" s="421"/>
      <c r="M435" s="516"/>
      <c r="N435" s="164"/>
    </row>
    <row r="436" spans="1:14" ht="12.75">
      <c r="A436" s="446" t="s">
        <v>958</v>
      </c>
      <c r="B436" s="641">
        <v>0</v>
      </c>
      <c r="C436" s="1038">
        <v>0</v>
      </c>
      <c r="D436" s="641">
        <v>0</v>
      </c>
      <c r="E436" s="641">
        <v>0</v>
      </c>
      <c r="F436" s="641">
        <v>0</v>
      </c>
      <c r="G436" s="641">
        <v>0</v>
      </c>
      <c r="H436" s="916" t="str">
        <f t="shared" si="11"/>
        <v>*</v>
      </c>
      <c r="I436" s="598" t="s">
        <v>712</v>
      </c>
      <c r="J436" s="430" t="s">
        <v>915</v>
      </c>
      <c r="L436" s="421"/>
      <c r="M436" s="521"/>
      <c r="N436" s="164"/>
    </row>
    <row r="437" spans="1:14" ht="13.5" thickBot="1">
      <c r="A437" s="446" t="s">
        <v>958</v>
      </c>
      <c r="B437" s="821">
        <v>26</v>
      </c>
      <c r="C437" s="1075">
        <v>614</v>
      </c>
      <c r="D437" s="821">
        <v>909</v>
      </c>
      <c r="E437" s="821">
        <v>2482</v>
      </c>
      <c r="F437" s="821">
        <v>2944</v>
      </c>
      <c r="G437" s="821">
        <v>0</v>
      </c>
      <c r="H437" s="916" t="str">
        <f t="shared" si="11"/>
        <v>*</v>
      </c>
      <c r="I437" s="449" t="s">
        <v>960</v>
      </c>
      <c r="J437" s="465" t="s">
        <v>961</v>
      </c>
      <c r="L437" s="421">
        <f>SUM(G394:G437)</f>
        <v>5024</v>
      </c>
      <c r="M437" s="521"/>
      <c r="N437" s="164"/>
    </row>
    <row r="438" spans="1:14" s="467" customFormat="1" ht="13.5" thickBot="1">
      <c r="A438" s="514" t="s">
        <v>420</v>
      </c>
      <c r="B438" s="822">
        <f aca="true" t="shared" si="12" ref="B438:G438">SUM(B321:B437)</f>
        <v>7542</v>
      </c>
      <c r="C438" s="822">
        <f t="shared" si="12"/>
        <v>8198</v>
      </c>
      <c r="D438" s="822">
        <f t="shared" si="12"/>
        <v>8630</v>
      </c>
      <c r="E438" s="822">
        <f t="shared" si="12"/>
        <v>10329</v>
      </c>
      <c r="F438" s="822">
        <f t="shared" si="12"/>
        <v>10787</v>
      </c>
      <c r="G438" s="822">
        <f t="shared" si="12"/>
        <v>6644</v>
      </c>
      <c r="H438" s="892">
        <f t="shared" si="11"/>
        <v>0.6159265782886808</v>
      </c>
      <c r="I438" s="451"/>
      <c r="J438" s="452"/>
      <c r="L438" s="421"/>
      <c r="M438" s="516"/>
      <c r="N438" s="524"/>
    </row>
    <row r="439" spans="1:15" s="467" customFormat="1" ht="6" customHeight="1">
      <c r="A439" s="489"/>
      <c r="B439" s="515"/>
      <c r="C439" s="515"/>
      <c r="D439" s="515"/>
      <c r="E439" s="515"/>
      <c r="F439" s="515"/>
      <c r="G439" s="515"/>
      <c r="H439" s="515"/>
      <c r="I439" s="439"/>
      <c r="J439" s="489"/>
      <c r="K439" s="489"/>
      <c r="L439" s="421"/>
      <c r="M439" s="439"/>
      <c r="N439" s="164"/>
      <c r="O439" s="489"/>
    </row>
    <row r="440" spans="1:15" s="467" customFormat="1" ht="6" customHeight="1">
      <c r="A440" s="489"/>
      <c r="B440" s="515"/>
      <c r="C440" s="515"/>
      <c r="D440" s="515"/>
      <c r="E440" s="515"/>
      <c r="F440" s="515"/>
      <c r="G440" s="515"/>
      <c r="H440" s="515"/>
      <c r="I440" s="439"/>
      <c r="J440" s="489"/>
      <c r="K440" s="489"/>
      <c r="L440" s="421"/>
      <c r="M440" s="439"/>
      <c r="N440" s="164"/>
      <c r="O440" s="489"/>
    </row>
    <row r="441" spans="1:15" s="467" customFormat="1" ht="6" customHeight="1">
      <c r="A441" s="489"/>
      <c r="B441" s="515"/>
      <c r="C441" s="515"/>
      <c r="D441" s="515"/>
      <c r="E441" s="515"/>
      <c r="F441" s="515"/>
      <c r="G441" s="515"/>
      <c r="H441" s="515"/>
      <c r="I441" s="439"/>
      <c r="J441" s="489"/>
      <c r="K441" s="489"/>
      <c r="L441" s="421"/>
      <c r="M441" s="439"/>
      <c r="N441" s="164"/>
      <c r="O441" s="489"/>
    </row>
    <row r="442" spans="1:14" ht="19.5" thickBot="1">
      <c r="A442" s="438" t="s">
        <v>962</v>
      </c>
      <c r="B442" s="304"/>
      <c r="C442" s="304"/>
      <c r="D442" s="304"/>
      <c r="E442" s="304"/>
      <c r="F442" s="304"/>
      <c r="G442" s="304"/>
      <c r="H442" s="304"/>
      <c r="I442" s="439"/>
      <c r="L442" s="421"/>
      <c r="M442" s="439"/>
      <c r="N442" s="164"/>
    </row>
    <row r="443" spans="1:14" ht="12.75">
      <c r="A443" s="423" t="s">
        <v>647</v>
      </c>
      <c r="B443" s="660" t="s">
        <v>648</v>
      </c>
      <c r="C443" s="660" t="s">
        <v>931</v>
      </c>
      <c r="D443" s="660" t="s">
        <v>145</v>
      </c>
      <c r="E443" s="660" t="s">
        <v>216</v>
      </c>
      <c r="F443" s="660" t="s">
        <v>217</v>
      </c>
      <c r="G443" s="424" t="s">
        <v>1129</v>
      </c>
      <c r="H443" s="424" t="s">
        <v>1129</v>
      </c>
      <c r="I443" s="440" t="s">
        <v>649</v>
      </c>
      <c r="J443" s="441" t="s">
        <v>650</v>
      </c>
      <c r="L443" s="115"/>
      <c r="M443" s="525"/>
      <c r="N443" s="526"/>
    </row>
    <row r="444" spans="1:10" ht="13.5" thickBot="1">
      <c r="A444" s="426"/>
      <c r="B444" s="661" t="s">
        <v>559</v>
      </c>
      <c r="C444" s="661" t="s">
        <v>559</v>
      </c>
      <c r="D444" s="661" t="s">
        <v>559</v>
      </c>
      <c r="E444" s="661" t="s">
        <v>559</v>
      </c>
      <c r="F444" s="661" t="s">
        <v>559</v>
      </c>
      <c r="G444" s="427" t="s">
        <v>207</v>
      </c>
      <c r="H444" s="427" t="s">
        <v>87</v>
      </c>
      <c r="I444" s="442" t="s">
        <v>651</v>
      </c>
      <c r="J444" s="443"/>
    </row>
    <row r="445" spans="1:14" ht="12.75">
      <c r="A445" s="444" t="s">
        <v>963</v>
      </c>
      <c r="B445" s="818">
        <v>0</v>
      </c>
      <c r="C445" s="818">
        <v>0</v>
      </c>
      <c r="D445" s="818">
        <v>0</v>
      </c>
      <c r="E445" s="818">
        <v>0</v>
      </c>
      <c r="F445" s="818">
        <v>0</v>
      </c>
      <c r="G445" s="818">
        <v>0</v>
      </c>
      <c r="H445" s="918" t="str">
        <f aca="true" t="shared" si="13" ref="H445:H508">IF(OR(G445=0,F445=0),"*",G445/F445)</f>
        <v>*</v>
      </c>
      <c r="I445" s="664" t="s">
        <v>670</v>
      </c>
      <c r="J445" s="434" t="s">
        <v>883</v>
      </c>
      <c r="L445" s="421"/>
      <c r="M445" s="516"/>
      <c r="N445" s="164"/>
    </row>
    <row r="446" spans="1:14" ht="12.75">
      <c r="A446" s="446" t="s">
        <v>963</v>
      </c>
      <c r="B446" s="641">
        <v>40</v>
      </c>
      <c r="C446" s="641">
        <v>40</v>
      </c>
      <c r="D446" s="641">
        <v>40</v>
      </c>
      <c r="E446" s="641">
        <v>40</v>
      </c>
      <c r="F446" s="641">
        <v>40</v>
      </c>
      <c r="G446" s="641">
        <v>7</v>
      </c>
      <c r="H446" s="916">
        <f t="shared" si="13"/>
        <v>0.175</v>
      </c>
      <c r="I446" s="665" t="s">
        <v>688</v>
      </c>
      <c r="J446" s="434" t="s">
        <v>796</v>
      </c>
      <c r="L446" s="421"/>
      <c r="M446" s="516"/>
      <c r="N446" s="164"/>
    </row>
    <row r="447" spans="1:14" ht="12.75">
      <c r="A447" s="446" t="s">
        <v>963</v>
      </c>
      <c r="B447" s="641">
        <v>0</v>
      </c>
      <c r="C447" s="641">
        <v>0</v>
      </c>
      <c r="D447" s="641">
        <v>0</v>
      </c>
      <c r="E447" s="641">
        <v>0</v>
      </c>
      <c r="F447" s="641">
        <v>0</v>
      </c>
      <c r="G447" s="641">
        <v>0</v>
      </c>
      <c r="H447" s="916" t="str">
        <f t="shared" si="13"/>
        <v>*</v>
      </c>
      <c r="I447" s="665" t="s">
        <v>735</v>
      </c>
      <c r="J447" s="517" t="s">
        <v>918</v>
      </c>
      <c r="L447" s="421"/>
      <c r="M447" s="516"/>
      <c r="N447" s="8"/>
    </row>
    <row r="448" spans="1:14" ht="12.75">
      <c r="A448" s="446" t="s">
        <v>963</v>
      </c>
      <c r="B448" s="641">
        <v>10</v>
      </c>
      <c r="C448" s="641">
        <v>10</v>
      </c>
      <c r="D448" s="641">
        <v>10</v>
      </c>
      <c r="E448" s="641">
        <v>10</v>
      </c>
      <c r="F448" s="641">
        <v>10</v>
      </c>
      <c r="G448" s="641">
        <v>0</v>
      </c>
      <c r="H448" s="916" t="str">
        <f t="shared" si="13"/>
        <v>*</v>
      </c>
      <c r="I448" s="669" t="s">
        <v>1058</v>
      </c>
      <c r="J448" s="569" t="s">
        <v>1160</v>
      </c>
      <c r="L448" s="421"/>
      <c r="M448" s="516"/>
      <c r="N448" s="164"/>
    </row>
    <row r="449" spans="1:14" ht="12.75">
      <c r="A449" s="446" t="s">
        <v>963</v>
      </c>
      <c r="B449" s="641">
        <v>0</v>
      </c>
      <c r="C449" s="641">
        <v>0</v>
      </c>
      <c r="D449" s="641">
        <v>0</v>
      </c>
      <c r="E449" s="641">
        <v>0</v>
      </c>
      <c r="F449" s="641">
        <v>0</v>
      </c>
      <c r="G449" s="641">
        <v>0</v>
      </c>
      <c r="H449" s="916" t="str">
        <f t="shared" si="13"/>
        <v>*</v>
      </c>
      <c r="I449" s="669" t="s">
        <v>66</v>
      </c>
      <c r="J449" s="569" t="s">
        <v>81</v>
      </c>
      <c r="L449" s="421"/>
      <c r="M449" s="516"/>
      <c r="N449" s="164"/>
    </row>
    <row r="450" spans="1:14" ht="12.75">
      <c r="A450" s="433" t="s">
        <v>963</v>
      </c>
      <c r="B450" s="641">
        <v>40</v>
      </c>
      <c r="C450" s="641">
        <v>40</v>
      </c>
      <c r="D450" s="641">
        <v>40</v>
      </c>
      <c r="E450" s="641">
        <v>40</v>
      </c>
      <c r="F450" s="641">
        <v>40</v>
      </c>
      <c r="G450" s="641">
        <v>0</v>
      </c>
      <c r="H450" s="916" t="str">
        <f t="shared" si="13"/>
        <v>*</v>
      </c>
      <c r="I450" s="666" t="s">
        <v>737</v>
      </c>
      <c r="J450" s="430" t="s">
        <v>873</v>
      </c>
      <c r="L450" s="421"/>
      <c r="M450" s="516"/>
      <c r="N450" s="164"/>
    </row>
    <row r="451" spans="1:14" ht="12.75">
      <c r="A451" s="606" t="s">
        <v>963</v>
      </c>
      <c r="B451" s="641">
        <v>0</v>
      </c>
      <c r="C451" s="641">
        <v>0</v>
      </c>
      <c r="D451" s="641">
        <v>0</v>
      </c>
      <c r="E451" s="641">
        <v>0</v>
      </c>
      <c r="F451" s="641">
        <v>0</v>
      </c>
      <c r="G451" s="641">
        <v>0</v>
      </c>
      <c r="H451" s="916" t="str">
        <f t="shared" si="13"/>
        <v>*</v>
      </c>
      <c r="I451" s="667" t="s">
        <v>695</v>
      </c>
      <c r="J451" s="607" t="s">
        <v>874</v>
      </c>
      <c r="L451" s="421"/>
      <c r="M451" s="516"/>
      <c r="N451" s="164"/>
    </row>
    <row r="452" spans="1:14" ht="12.75">
      <c r="A452" s="496" t="s">
        <v>963</v>
      </c>
      <c r="B452" s="641">
        <v>0</v>
      </c>
      <c r="C452" s="641">
        <v>0</v>
      </c>
      <c r="D452" s="641">
        <v>0</v>
      </c>
      <c r="E452" s="641">
        <v>0</v>
      </c>
      <c r="F452" s="641">
        <v>0</v>
      </c>
      <c r="G452" s="641">
        <v>0</v>
      </c>
      <c r="H452" s="916" t="str">
        <f t="shared" si="13"/>
        <v>*</v>
      </c>
      <c r="I452" s="668" t="s">
        <v>740</v>
      </c>
      <c r="J452" s="569" t="s">
        <v>280</v>
      </c>
      <c r="L452" s="421"/>
      <c r="M452" s="516"/>
      <c r="N452" s="164"/>
    </row>
    <row r="453" spans="1:14" ht="12.75">
      <c r="A453" s="446" t="s">
        <v>963</v>
      </c>
      <c r="B453" s="641">
        <v>20</v>
      </c>
      <c r="C453" s="641">
        <v>20</v>
      </c>
      <c r="D453" s="641">
        <v>20</v>
      </c>
      <c r="E453" s="641">
        <v>20</v>
      </c>
      <c r="F453" s="641">
        <v>20</v>
      </c>
      <c r="G453" s="641">
        <v>0</v>
      </c>
      <c r="H453" s="916" t="str">
        <f t="shared" si="13"/>
        <v>*</v>
      </c>
      <c r="I453" s="665" t="s">
        <v>743</v>
      </c>
      <c r="J453" s="434" t="s">
        <v>886</v>
      </c>
      <c r="L453" s="421"/>
      <c r="M453" s="516"/>
      <c r="N453" s="164"/>
    </row>
    <row r="454" spans="1:14" ht="12.75">
      <c r="A454" s="446" t="s">
        <v>963</v>
      </c>
      <c r="B454" s="641">
        <v>40</v>
      </c>
      <c r="C454" s="641">
        <v>40</v>
      </c>
      <c r="D454" s="641">
        <v>40</v>
      </c>
      <c r="E454" s="641">
        <v>40</v>
      </c>
      <c r="F454" s="641">
        <v>40</v>
      </c>
      <c r="G454" s="641">
        <v>2</v>
      </c>
      <c r="H454" s="916">
        <f t="shared" si="13"/>
        <v>0.05</v>
      </c>
      <c r="I454" s="665" t="s">
        <v>741</v>
      </c>
      <c r="J454" s="434" t="s">
        <v>911</v>
      </c>
      <c r="L454" s="421"/>
      <c r="M454" s="516"/>
      <c r="N454" s="164"/>
    </row>
    <row r="455" spans="1:15" ht="12.75">
      <c r="A455" s="446" t="s">
        <v>963</v>
      </c>
      <c r="B455" s="641">
        <v>35</v>
      </c>
      <c r="C455" s="641">
        <v>35</v>
      </c>
      <c r="D455" s="641">
        <v>35</v>
      </c>
      <c r="E455" s="641">
        <v>35</v>
      </c>
      <c r="F455" s="641">
        <v>35</v>
      </c>
      <c r="G455" s="641">
        <v>16</v>
      </c>
      <c r="H455" s="916">
        <f t="shared" si="13"/>
        <v>0.45714285714285713</v>
      </c>
      <c r="I455" s="665" t="s">
        <v>693</v>
      </c>
      <c r="J455" s="434" t="s">
        <v>936</v>
      </c>
      <c r="L455" s="421"/>
      <c r="M455" s="521"/>
      <c r="N455" s="164"/>
      <c r="O455" s="104"/>
    </row>
    <row r="456" spans="1:14" ht="12.75">
      <c r="A456" s="446" t="s">
        <v>963</v>
      </c>
      <c r="B456" s="641">
        <v>0</v>
      </c>
      <c r="C456" s="641">
        <v>0</v>
      </c>
      <c r="D456" s="641">
        <v>0</v>
      </c>
      <c r="E456" s="641">
        <v>0</v>
      </c>
      <c r="F456" s="641">
        <v>0</v>
      </c>
      <c r="G456" s="641">
        <v>0</v>
      </c>
      <c r="H456" s="916" t="str">
        <f t="shared" si="13"/>
        <v>*</v>
      </c>
      <c r="I456" s="665" t="s">
        <v>739</v>
      </c>
      <c r="J456" s="569" t="s">
        <v>273</v>
      </c>
      <c r="L456" s="421"/>
      <c r="M456" s="516"/>
      <c r="N456" s="164"/>
    </row>
    <row r="457" spans="1:14" ht="12.75">
      <c r="A457" s="446" t="s">
        <v>963</v>
      </c>
      <c r="B457" s="641">
        <v>0</v>
      </c>
      <c r="C457" s="641">
        <v>0</v>
      </c>
      <c r="D457" s="641">
        <v>0</v>
      </c>
      <c r="E457" s="641">
        <v>0</v>
      </c>
      <c r="F457" s="641">
        <v>0</v>
      </c>
      <c r="G457" s="641">
        <v>0</v>
      </c>
      <c r="H457" s="916" t="str">
        <f t="shared" si="13"/>
        <v>*</v>
      </c>
      <c r="I457" s="665" t="s">
        <v>887</v>
      </c>
      <c r="J457" s="434" t="s">
        <v>888</v>
      </c>
      <c r="L457" s="421"/>
      <c r="M457" s="516"/>
      <c r="N457" s="164"/>
    </row>
    <row r="458" spans="1:14" ht="12.75">
      <c r="A458" s="446" t="s">
        <v>963</v>
      </c>
      <c r="B458" s="641">
        <v>0</v>
      </c>
      <c r="C458" s="641">
        <v>0</v>
      </c>
      <c r="D458" s="641">
        <v>0</v>
      </c>
      <c r="E458" s="641">
        <v>0</v>
      </c>
      <c r="F458" s="641">
        <v>0</v>
      </c>
      <c r="G458" s="641">
        <v>0</v>
      </c>
      <c r="H458" s="916" t="str">
        <f t="shared" si="13"/>
        <v>*</v>
      </c>
      <c r="I458" s="665" t="s">
        <v>803</v>
      </c>
      <c r="J458" s="434" t="s">
        <v>876</v>
      </c>
      <c r="K458" s="164"/>
      <c r="L458" s="421"/>
      <c r="M458" s="516"/>
      <c r="N458" s="164"/>
    </row>
    <row r="459" spans="1:14" ht="12.75">
      <c r="A459" s="446" t="s">
        <v>963</v>
      </c>
      <c r="B459" s="641">
        <v>370</v>
      </c>
      <c r="C459" s="641">
        <v>370</v>
      </c>
      <c r="D459" s="641">
        <v>310</v>
      </c>
      <c r="E459" s="641">
        <v>310</v>
      </c>
      <c r="F459" s="641">
        <v>310</v>
      </c>
      <c r="G459" s="641">
        <v>45</v>
      </c>
      <c r="H459" s="916">
        <f t="shared" si="13"/>
        <v>0.14516129032258066</v>
      </c>
      <c r="I459" s="665" t="s">
        <v>701</v>
      </c>
      <c r="J459" s="569" t="s">
        <v>282</v>
      </c>
      <c r="K459" s="164"/>
      <c r="L459" s="421"/>
      <c r="M459" s="516"/>
      <c r="N459" s="164"/>
    </row>
    <row r="460" spans="1:14" ht="12.75">
      <c r="A460" s="446" t="s">
        <v>963</v>
      </c>
      <c r="B460" s="641">
        <v>0</v>
      </c>
      <c r="C460" s="641">
        <v>0</v>
      </c>
      <c r="D460" s="641">
        <v>0</v>
      </c>
      <c r="E460" s="641">
        <v>0</v>
      </c>
      <c r="F460" s="641">
        <v>0</v>
      </c>
      <c r="G460" s="641">
        <v>0</v>
      </c>
      <c r="H460" s="916" t="str">
        <f t="shared" si="13"/>
        <v>*</v>
      </c>
      <c r="I460" s="665" t="s">
        <v>856</v>
      </c>
      <c r="J460" s="434" t="s">
        <v>912</v>
      </c>
      <c r="K460" s="164"/>
      <c r="L460" s="421"/>
      <c r="M460" s="516"/>
      <c r="N460" s="164"/>
    </row>
    <row r="461" spans="1:14" ht="12.75">
      <c r="A461" s="446" t="s">
        <v>963</v>
      </c>
      <c r="B461" s="641">
        <v>150</v>
      </c>
      <c r="C461" s="641">
        <v>150</v>
      </c>
      <c r="D461" s="641">
        <v>150</v>
      </c>
      <c r="E461" s="641">
        <v>150</v>
      </c>
      <c r="F461" s="641">
        <v>150</v>
      </c>
      <c r="G461" s="641">
        <v>1</v>
      </c>
      <c r="H461" s="916">
        <f t="shared" si="13"/>
        <v>0.006666666666666667</v>
      </c>
      <c r="I461" s="665" t="s">
        <v>668</v>
      </c>
      <c r="J461" s="434" t="s">
        <v>669</v>
      </c>
      <c r="K461" s="164"/>
      <c r="L461" s="421"/>
      <c r="M461" s="516"/>
      <c r="N461" s="164"/>
    </row>
    <row r="462" spans="1:14" ht="12.75">
      <c r="A462" s="446" t="s">
        <v>963</v>
      </c>
      <c r="B462" s="819">
        <v>20</v>
      </c>
      <c r="C462" s="819">
        <v>20</v>
      </c>
      <c r="D462" s="819">
        <v>20</v>
      </c>
      <c r="E462" s="819">
        <v>20</v>
      </c>
      <c r="F462" s="819">
        <v>20</v>
      </c>
      <c r="G462" s="819">
        <v>1</v>
      </c>
      <c r="H462" s="916">
        <f t="shared" si="13"/>
        <v>0.05</v>
      </c>
      <c r="I462" s="665" t="s">
        <v>703</v>
      </c>
      <c r="J462" s="434" t="s">
        <v>890</v>
      </c>
      <c r="K462" s="164"/>
      <c r="L462" s="421"/>
      <c r="M462" s="516"/>
      <c r="N462" s="164"/>
    </row>
    <row r="463" spans="1:14" ht="12.75">
      <c r="A463" s="446" t="s">
        <v>963</v>
      </c>
      <c r="B463" s="641">
        <v>10</v>
      </c>
      <c r="C463" s="641">
        <v>10</v>
      </c>
      <c r="D463" s="641">
        <v>10</v>
      </c>
      <c r="E463" s="641">
        <v>10</v>
      </c>
      <c r="F463" s="641">
        <v>10</v>
      </c>
      <c r="G463" s="641">
        <v>3</v>
      </c>
      <c r="H463" s="916">
        <f t="shared" si="13"/>
        <v>0.3</v>
      </c>
      <c r="I463" s="665" t="s">
        <v>705</v>
      </c>
      <c r="J463" s="434" t="s">
        <v>877</v>
      </c>
      <c r="K463" s="164"/>
      <c r="L463" s="421"/>
      <c r="M463" s="516"/>
      <c r="N463" s="164"/>
    </row>
    <row r="464" spans="1:14" ht="12.75">
      <c r="A464" s="446" t="s">
        <v>963</v>
      </c>
      <c r="B464" s="641">
        <v>30</v>
      </c>
      <c r="C464" s="641">
        <v>30</v>
      </c>
      <c r="D464" s="641">
        <v>10</v>
      </c>
      <c r="E464" s="641">
        <v>10</v>
      </c>
      <c r="F464" s="641">
        <v>10</v>
      </c>
      <c r="G464" s="641">
        <v>0</v>
      </c>
      <c r="H464" s="916" t="str">
        <f t="shared" si="13"/>
        <v>*</v>
      </c>
      <c r="I464" s="665" t="s">
        <v>891</v>
      </c>
      <c r="J464" s="434" t="s">
        <v>892</v>
      </c>
      <c r="K464" s="164"/>
      <c r="L464" s="421"/>
      <c r="M464" s="516"/>
      <c r="N464" s="164"/>
    </row>
    <row r="465" spans="1:14" ht="12.75">
      <c r="A465" s="446" t="s">
        <v>963</v>
      </c>
      <c r="B465" s="641">
        <v>0</v>
      </c>
      <c r="C465" s="641">
        <v>0</v>
      </c>
      <c r="D465" s="641">
        <v>0</v>
      </c>
      <c r="E465" s="641">
        <v>0</v>
      </c>
      <c r="F465" s="641">
        <v>0</v>
      </c>
      <c r="G465" s="641">
        <v>0</v>
      </c>
      <c r="H465" s="916" t="str">
        <f t="shared" si="13"/>
        <v>*</v>
      </c>
      <c r="I465" s="665" t="s">
        <v>774</v>
      </c>
      <c r="J465" s="434" t="s">
        <v>775</v>
      </c>
      <c r="K465" s="164"/>
      <c r="L465" s="421"/>
      <c r="M465" s="516"/>
      <c r="N465" s="164"/>
    </row>
    <row r="466" spans="1:14" ht="12.75">
      <c r="A466" s="446" t="s">
        <v>963</v>
      </c>
      <c r="B466" s="641">
        <v>20</v>
      </c>
      <c r="C466" s="641">
        <v>20</v>
      </c>
      <c r="D466" s="641">
        <v>20</v>
      </c>
      <c r="E466" s="641">
        <v>20</v>
      </c>
      <c r="F466" s="641">
        <v>20</v>
      </c>
      <c r="G466" s="641">
        <v>0</v>
      </c>
      <c r="H466" s="916" t="str">
        <f t="shared" si="13"/>
        <v>*</v>
      </c>
      <c r="I466" s="665" t="s">
        <v>913</v>
      </c>
      <c r="J466" s="434" t="s">
        <v>914</v>
      </c>
      <c r="K466" s="164"/>
      <c r="L466" s="421"/>
      <c r="M466" s="516"/>
      <c r="N466" s="164"/>
    </row>
    <row r="467" spans="1:14" ht="12.75">
      <c r="A467" s="446" t="s">
        <v>963</v>
      </c>
      <c r="B467" s="641">
        <v>0</v>
      </c>
      <c r="C467" s="641">
        <v>0</v>
      </c>
      <c r="D467" s="641">
        <v>0</v>
      </c>
      <c r="E467" s="641">
        <v>0</v>
      </c>
      <c r="F467" s="641">
        <v>0</v>
      </c>
      <c r="G467" s="641">
        <v>0</v>
      </c>
      <c r="H467" s="916" t="str">
        <f t="shared" si="13"/>
        <v>*</v>
      </c>
      <c r="I467" s="665" t="s">
        <v>673</v>
      </c>
      <c r="J467" s="434" t="s">
        <v>674</v>
      </c>
      <c r="K467" s="164"/>
      <c r="L467" s="421"/>
      <c r="M467" s="516"/>
      <c r="N467" s="164"/>
    </row>
    <row r="468" spans="1:14" ht="12.75">
      <c r="A468" s="446" t="s">
        <v>963</v>
      </c>
      <c r="B468" s="641">
        <v>0</v>
      </c>
      <c r="C468" s="641">
        <v>0</v>
      </c>
      <c r="D468" s="641">
        <v>0</v>
      </c>
      <c r="E468" s="641">
        <v>0</v>
      </c>
      <c r="F468" s="641">
        <v>0</v>
      </c>
      <c r="G468" s="641">
        <v>0</v>
      </c>
      <c r="H468" s="916" t="str">
        <f t="shared" si="13"/>
        <v>*</v>
      </c>
      <c r="I468" s="665" t="s">
        <v>663</v>
      </c>
      <c r="J468" s="571" t="s">
        <v>326</v>
      </c>
      <c r="K468" s="164"/>
      <c r="L468" s="421"/>
      <c r="M468" s="516"/>
      <c r="N468" s="164"/>
    </row>
    <row r="469" spans="1:14" ht="12.75">
      <c r="A469" s="446" t="s">
        <v>963</v>
      </c>
      <c r="B469" s="641">
        <v>0</v>
      </c>
      <c r="C469" s="641">
        <v>0</v>
      </c>
      <c r="D469" s="641">
        <v>0</v>
      </c>
      <c r="E469" s="641">
        <v>0</v>
      </c>
      <c r="F469" s="641">
        <v>0</v>
      </c>
      <c r="G469" s="641">
        <v>0</v>
      </c>
      <c r="H469" s="916" t="str">
        <f t="shared" si="13"/>
        <v>*</v>
      </c>
      <c r="I469" s="665" t="s">
        <v>778</v>
      </c>
      <c r="J469" s="569" t="s">
        <v>76</v>
      </c>
      <c r="K469" s="164"/>
      <c r="L469" s="421"/>
      <c r="M469" s="516"/>
      <c r="N469" s="164"/>
    </row>
    <row r="470" spans="1:14" ht="12.75">
      <c r="A470" s="446" t="s">
        <v>963</v>
      </c>
      <c r="B470" s="641">
        <v>0</v>
      </c>
      <c r="C470" s="641">
        <v>0</v>
      </c>
      <c r="D470" s="641">
        <v>0</v>
      </c>
      <c r="E470" s="641">
        <v>0</v>
      </c>
      <c r="F470" s="641">
        <v>0</v>
      </c>
      <c r="G470" s="641">
        <v>0</v>
      </c>
      <c r="H470" s="916" t="str">
        <f t="shared" si="13"/>
        <v>*</v>
      </c>
      <c r="I470" s="665" t="s">
        <v>964</v>
      </c>
      <c r="J470" s="430" t="s">
        <v>780</v>
      </c>
      <c r="K470" s="164"/>
      <c r="L470" s="421"/>
      <c r="M470" s="516"/>
      <c r="N470" s="164"/>
    </row>
    <row r="471" spans="1:14" ht="12.75">
      <c r="A471" s="446" t="s">
        <v>963</v>
      </c>
      <c r="B471" s="641">
        <v>0</v>
      </c>
      <c r="C471" s="641">
        <v>0</v>
      </c>
      <c r="D471" s="641">
        <v>160</v>
      </c>
      <c r="E471" s="641">
        <v>160</v>
      </c>
      <c r="F471" s="641">
        <v>160</v>
      </c>
      <c r="G471" s="641">
        <v>152</v>
      </c>
      <c r="H471" s="916">
        <f t="shared" si="13"/>
        <v>0.95</v>
      </c>
      <c r="I471" s="665" t="s">
        <v>711</v>
      </c>
      <c r="J471" s="434" t="s">
        <v>880</v>
      </c>
      <c r="K471" s="164"/>
      <c r="L471" s="421">
        <f>SUM(G445:G471)</f>
        <v>227</v>
      </c>
      <c r="M471" s="516"/>
      <c r="N471" s="164"/>
    </row>
    <row r="472" spans="1:14" ht="12.75">
      <c r="A472" s="446" t="s">
        <v>965</v>
      </c>
      <c r="B472" s="641">
        <v>0</v>
      </c>
      <c r="C472" s="641">
        <v>0</v>
      </c>
      <c r="D472" s="641">
        <v>0</v>
      </c>
      <c r="E472" s="641">
        <v>0</v>
      </c>
      <c r="F472" s="641">
        <v>0</v>
      </c>
      <c r="G472" s="641">
        <v>0</v>
      </c>
      <c r="H472" s="916" t="str">
        <f t="shared" si="13"/>
        <v>*</v>
      </c>
      <c r="I472" s="669" t="s">
        <v>1058</v>
      </c>
      <c r="J472" s="569" t="s">
        <v>1160</v>
      </c>
      <c r="K472" s="164"/>
      <c r="L472" s="421"/>
      <c r="M472" s="516"/>
      <c r="N472" s="164"/>
    </row>
    <row r="473" spans="1:14" ht="12.75">
      <c r="A473" s="433" t="s">
        <v>965</v>
      </c>
      <c r="B473" s="641">
        <v>5</v>
      </c>
      <c r="C473" s="641">
        <v>5</v>
      </c>
      <c r="D473" s="641">
        <v>5</v>
      </c>
      <c r="E473" s="641">
        <v>5</v>
      </c>
      <c r="F473" s="641">
        <v>5</v>
      </c>
      <c r="G473" s="641">
        <v>0</v>
      </c>
      <c r="H473" s="916" t="str">
        <f t="shared" si="13"/>
        <v>*</v>
      </c>
      <c r="I473" s="669" t="s">
        <v>66</v>
      </c>
      <c r="J473" s="569" t="s">
        <v>81</v>
      </c>
      <c r="L473" s="421"/>
      <c r="M473" s="516"/>
      <c r="N473" s="164"/>
    </row>
    <row r="474" spans="1:14" ht="12.75">
      <c r="A474" s="606" t="s">
        <v>965</v>
      </c>
      <c r="B474" s="641">
        <v>40</v>
      </c>
      <c r="C474" s="641">
        <v>40</v>
      </c>
      <c r="D474" s="641">
        <v>40</v>
      </c>
      <c r="E474" s="641">
        <v>40</v>
      </c>
      <c r="F474" s="641">
        <v>40</v>
      </c>
      <c r="G474" s="641">
        <v>20</v>
      </c>
      <c r="H474" s="916">
        <f t="shared" si="13"/>
        <v>0.5</v>
      </c>
      <c r="I474" s="667" t="s">
        <v>695</v>
      </c>
      <c r="J474" s="607" t="s">
        <v>874</v>
      </c>
      <c r="L474" s="421"/>
      <c r="M474" s="516"/>
      <c r="N474" s="164"/>
    </row>
    <row r="475" spans="1:14" ht="12.75">
      <c r="A475" s="496" t="s">
        <v>965</v>
      </c>
      <c r="B475" s="641">
        <v>0</v>
      </c>
      <c r="C475" s="641">
        <v>0</v>
      </c>
      <c r="D475" s="641">
        <v>0</v>
      </c>
      <c r="E475" s="641">
        <v>0</v>
      </c>
      <c r="F475" s="641">
        <v>0</v>
      </c>
      <c r="G475" s="641">
        <v>0</v>
      </c>
      <c r="H475" s="916" t="str">
        <f t="shared" si="13"/>
        <v>*</v>
      </c>
      <c r="I475" s="668" t="s">
        <v>740</v>
      </c>
      <c r="J475" s="569" t="s">
        <v>280</v>
      </c>
      <c r="L475" s="421"/>
      <c r="M475" s="516"/>
      <c r="N475" s="164"/>
    </row>
    <row r="476" spans="1:14" ht="12.75">
      <c r="A476" s="446" t="s">
        <v>965</v>
      </c>
      <c r="B476" s="641">
        <v>27</v>
      </c>
      <c r="C476" s="641">
        <v>27</v>
      </c>
      <c r="D476" s="641">
        <v>27</v>
      </c>
      <c r="E476" s="641">
        <v>27</v>
      </c>
      <c r="F476" s="641">
        <v>27</v>
      </c>
      <c r="G476" s="641">
        <v>23</v>
      </c>
      <c r="H476" s="916">
        <f t="shared" si="13"/>
        <v>0.8518518518518519</v>
      </c>
      <c r="I476" s="665" t="s">
        <v>697</v>
      </c>
      <c r="J476" s="434" t="s">
        <v>698</v>
      </c>
      <c r="L476" s="421"/>
      <c r="M476" s="516"/>
      <c r="N476" s="164"/>
    </row>
    <row r="477" spans="1:14" ht="12.75">
      <c r="A477" s="446" t="s">
        <v>965</v>
      </c>
      <c r="B477" s="641">
        <v>0</v>
      </c>
      <c r="C477" s="641">
        <v>0</v>
      </c>
      <c r="D477" s="641">
        <v>0</v>
      </c>
      <c r="E477" s="641">
        <v>0</v>
      </c>
      <c r="F477" s="641">
        <v>0</v>
      </c>
      <c r="G477" s="641">
        <v>0</v>
      </c>
      <c r="H477" s="916" t="str">
        <f t="shared" si="13"/>
        <v>*</v>
      </c>
      <c r="I477" s="665" t="s">
        <v>803</v>
      </c>
      <c r="J477" s="434" t="s">
        <v>876</v>
      </c>
      <c r="L477" s="421"/>
      <c r="M477" s="516"/>
      <c r="N477" s="164"/>
    </row>
    <row r="478" spans="1:14" ht="12.75">
      <c r="A478" s="446" t="s">
        <v>965</v>
      </c>
      <c r="B478" s="641">
        <v>0</v>
      </c>
      <c r="C478" s="641">
        <v>0</v>
      </c>
      <c r="D478" s="641">
        <v>0</v>
      </c>
      <c r="E478" s="641">
        <v>0</v>
      </c>
      <c r="F478" s="641">
        <v>0</v>
      </c>
      <c r="G478" s="641">
        <v>0</v>
      </c>
      <c r="H478" s="916" t="str">
        <f t="shared" si="13"/>
        <v>*</v>
      </c>
      <c r="I478" s="665" t="s">
        <v>701</v>
      </c>
      <c r="J478" s="569" t="s">
        <v>282</v>
      </c>
      <c r="L478" s="421"/>
      <c r="M478" s="516"/>
      <c r="N478" s="164"/>
    </row>
    <row r="479" spans="1:14" ht="12.75">
      <c r="A479" s="446" t="s">
        <v>965</v>
      </c>
      <c r="B479" s="641">
        <v>0</v>
      </c>
      <c r="C479" s="641">
        <v>0</v>
      </c>
      <c r="D479" s="641">
        <v>0</v>
      </c>
      <c r="E479" s="641">
        <v>0</v>
      </c>
      <c r="F479" s="641">
        <v>0</v>
      </c>
      <c r="G479" s="641">
        <v>0</v>
      </c>
      <c r="H479" s="916" t="str">
        <f t="shared" si="13"/>
        <v>*</v>
      </c>
      <c r="I479" s="665" t="s">
        <v>705</v>
      </c>
      <c r="J479" s="434" t="s">
        <v>877</v>
      </c>
      <c r="L479" s="421"/>
      <c r="M479" s="516"/>
      <c r="N479" s="164"/>
    </row>
    <row r="480" spans="1:14" ht="12.75">
      <c r="A480" s="566" t="s">
        <v>965</v>
      </c>
      <c r="B480" s="641">
        <v>0</v>
      </c>
      <c r="C480" s="641">
        <v>0</v>
      </c>
      <c r="D480" s="641">
        <v>0</v>
      </c>
      <c r="E480" s="641">
        <v>0</v>
      </c>
      <c r="F480" s="641">
        <v>0</v>
      </c>
      <c r="G480" s="641">
        <v>0</v>
      </c>
      <c r="H480" s="916" t="str">
        <f t="shared" si="13"/>
        <v>*</v>
      </c>
      <c r="I480" s="669" t="s">
        <v>711</v>
      </c>
      <c r="J480" s="569" t="s">
        <v>880</v>
      </c>
      <c r="L480" s="421">
        <f>SUM(G472:G480)</f>
        <v>43</v>
      </c>
      <c r="M480" s="516"/>
      <c r="N480" s="164"/>
    </row>
    <row r="481" spans="1:14" ht="12.75">
      <c r="A481" s="446" t="s">
        <v>966</v>
      </c>
      <c r="B481" s="641">
        <v>5</v>
      </c>
      <c r="C481" s="641">
        <v>5</v>
      </c>
      <c r="D481" s="641">
        <v>5</v>
      </c>
      <c r="E481" s="641">
        <v>5</v>
      </c>
      <c r="F481" s="641">
        <v>5</v>
      </c>
      <c r="G481" s="641">
        <v>1</v>
      </c>
      <c r="H481" s="916">
        <f t="shared" si="13"/>
        <v>0.2</v>
      </c>
      <c r="I481" s="669" t="s">
        <v>1058</v>
      </c>
      <c r="J481" s="569" t="s">
        <v>1160</v>
      </c>
      <c r="L481" s="421"/>
      <c r="M481" s="516"/>
      <c r="N481" s="164"/>
    </row>
    <row r="482" spans="1:14" ht="12.75">
      <c r="A482" s="446" t="s">
        <v>966</v>
      </c>
      <c r="B482" s="641">
        <v>0</v>
      </c>
      <c r="C482" s="641">
        <v>0</v>
      </c>
      <c r="D482" s="641">
        <v>0</v>
      </c>
      <c r="E482" s="641">
        <v>0</v>
      </c>
      <c r="F482" s="641">
        <v>0</v>
      </c>
      <c r="G482" s="641">
        <v>0</v>
      </c>
      <c r="H482" s="916" t="str">
        <f t="shared" si="13"/>
        <v>*</v>
      </c>
      <c r="I482" s="669" t="s">
        <v>67</v>
      </c>
      <c r="J482" s="569" t="s">
        <v>82</v>
      </c>
      <c r="L482" s="421"/>
      <c r="M482" s="516"/>
      <c r="N482" s="164"/>
    </row>
    <row r="483" spans="1:14" ht="12.75">
      <c r="A483" s="433" t="s">
        <v>966</v>
      </c>
      <c r="B483" s="641">
        <v>0</v>
      </c>
      <c r="C483" s="641">
        <v>0</v>
      </c>
      <c r="D483" s="641">
        <v>0</v>
      </c>
      <c r="E483" s="641">
        <v>0</v>
      </c>
      <c r="F483" s="641">
        <v>0</v>
      </c>
      <c r="G483" s="641">
        <v>0</v>
      </c>
      <c r="H483" s="916" t="str">
        <f t="shared" si="13"/>
        <v>*</v>
      </c>
      <c r="I483" s="666" t="s">
        <v>737</v>
      </c>
      <c r="J483" s="430" t="s">
        <v>873</v>
      </c>
      <c r="L483" s="421"/>
      <c r="M483" s="516"/>
      <c r="N483" s="164"/>
    </row>
    <row r="484" spans="1:14" ht="12.75">
      <c r="A484" s="606" t="s">
        <v>966</v>
      </c>
      <c r="B484" s="820">
        <v>70</v>
      </c>
      <c r="C484" s="820">
        <v>70</v>
      </c>
      <c r="D484" s="820">
        <v>70</v>
      </c>
      <c r="E484" s="820">
        <v>70</v>
      </c>
      <c r="F484" s="820">
        <v>70</v>
      </c>
      <c r="G484" s="820">
        <v>17</v>
      </c>
      <c r="H484" s="916">
        <f t="shared" si="13"/>
        <v>0.24285714285714285</v>
      </c>
      <c r="I484" s="667" t="s">
        <v>695</v>
      </c>
      <c r="J484" s="607" t="s">
        <v>874</v>
      </c>
      <c r="L484" s="421"/>
      <c r="M484" s="516"/>
      <c r="N484" s="164"/>
    </row>
    <row r="485" spans="1:14" ht="12.75">
      <c r="A485" s="496" t="s">
        <v>966</v>
      </c>
      <c r="B485" s="641">
        <v>0</v>
      </c>
      <c r="C485" s="641">
        <v>0</v>
      </c>
      <c r="D485" s="641">
        <v>0</v>
      </c>
      <c r="E485" s="641">
        <v>0</v>
      </c>
      <c r="F485" s="641">
        <v>0</v>
      </c>
      <c r="G485" s="641">
        <v>0</v>
      </c>
      <c r="H485" s="916" t="str">
        <f t="shared" si="13"/>
        <v>*</v>
      </c>
      <c r="I485" s="668" t="s">
        <v>739</v>
      </c>
      <c r="J485" s="569" t="s">
        <v>273</v>
      </c>
      <c r="L485" s="421"/>
      <c r="M485" s="516"/>
      <c r="N485" s="164"/>
    </row>
    <row r="486" spans="1:14" ht="12.75">
      <c r="A486" s="446" t="s">
        <v>966</v>
      </c>
      <c r="B486" s="641">
        <v>0</v>
      </c>
      <c r="C486" s="641">
        <v>0</v>
      </c>
      <c r="D486" s="641">
        <v>0</v>
      </c>
      <c r="E486" s="641">
        <v>0</v>
      </c>
      <c r="F486" s="641">
        <v>0</v>
      </c>
      <c r="G486" s="641">
        <v>0</v>
      </c>
      <c r="H486" s="916" t="str">
        <f t="shared" si="13"/>
        <v>*</v>
      </c>
      <c r="I486" s="665" t="s">
        <v>740</v>
      </c>
      <c r="J486" s="569" t="s">
        <v>280</v>
      </c>
      <c r="L486" s="421"/>
      <c r="M486" s="516"/>
      <c r="N486" s="164"/>
    </row>
    <row r="487" spans="1:14" ht="12.75">
      <c r="A487" s="446" t="s">
        <v>966</v>
      </c>
      <c r="B487" s="641">
        <v>0</v>
      </c>
      <c r="C487" s="641">
        <v>0</v>
      </c>
      <c r="D487" s="641">
        <v>0</v>
      </c>
      <c r="E487" s="641">
        <v>0</v>
      </c>
      <c r="F487" s="641">
        <v>0</v>
      </c>
      <c r="G487" s="641">
        <v>0</v>
      </c>
      <c r="H487" s="916" t="str">
        <f t="shared" si="13"/>
        <v>*</v>
      </c>
      <c r="I487" s="665" t="s">
        <v>697</v>
      </c>
      <c r="J487" s="434" t="s">
        <v>698</v>
      </c>
      <c r="L487" s="421"/>
      <c r="M487" s="516"/>
      <c r="N487" s="164"/>
    </row>
    <row r="488" spans="1:14" ht="12.75">
      <c r="A488" s="446" t="s">
        <v>966</v>
      </c>
      <c r="B488" s="641">
        <v>1</v>
      </c>
      <c r="C488" s="641">
        <v>1</v>
      </c>
      <c r="D488" s="641">
        <v>9</v>
      </c>
      <c r="E488" s="641">
        <v>9</v>
      </c>
      <c r="F488" s="641">
        <v>9</v>
      </c>
      <c r="G488" s="641">
        <v>6</v>
      </c>
      <c r="H488" s="916">
        <f t="shared" si="13"/>
        <v>0.6666666666666666</v>
      </c>
      <c r="I488" s="665" t="s">
        <v>868</v>
      </c>
      <c r="J488" s="501" t="s">
        <v>869</v>
      </c>
      <c r="L488" s="421"/>
      <c r="M488" s="516"/>
      <c r="N488" s="164"/>
    </row>
    <row r="489" spans="1:14" ht="12.75">
      <c r="A489" s="446" t="s">
        <v>966</v>
      </c>
      <c r="B489" s="641">
        <v>2</v>
      </c>
      <c r="C489" s="641">
        <v>2</v>
      </c>
      <c r="D489" s="641">
        <v>2</v>
      </c>
      <c r="E489" s="641">
        <v>2</v>
      </c>
      <c r="F489" s="641">
        <v>2</v>
      </c>
      <c r="G489" s="641">
        <v>0</v>
      </c>
      <c r="H489" s="916" t="str">
        <f t="shared" si="13"/>
        <v>*</v>
      </c>
      <c r="I489" s="665" t="s">
        <v>803</v>
      </c>
      <c r="J489" s="434" t="s">
        <v>876</v>
      </c>
      <c r="L489" s="421"/>
      <c r="M489" s="516"/>
      <c r="N489" s="164"/>
    </row>
    <row r="490" spans="1:14" ht="12.75">
      <c r="A490" s="446" t="s">
        <v>966</v>
      </c>
      <c r="B490" s="641">
        <v>1</v>
      </c>
      <c r="C490" s="641">
        <v>1</v>
      </c>
      <c r="D490" s="641">
        <v>1</v>
      </c>
      <c r="E490" s="641">
        <v>1</v>
      </c>
      <c r="F490" s="641">
        <v>1</v>
      </c>
      <c r="G490" s="641">
        <v>0</v>
      </c>
      <c r="H490" s="916" t="str">
        <f t="shared" si="13"/>
        <v>*</v>
      </c>
      <c r="I490" s="665" t="s">
        <v>701</v>
      </c>
      <c r="J490" s="569" t="s">
        <v>282</v>
      </c>
      <c r="L490" s="421"/>
      <c r="M490" s="516"/>
      <c r="N490" s="164"/>
    </row>
    <row r="491" spans="1:14" ht="12.75">
      <c r="A491" s="446" t="s">
        <v>966</v>
      </c>
      <c r="B491" s="641">
        <v>5</v>
      </c>
      <c r="C491" s="641">
        <v>5</v>
      </c>
      <c r="D491" s="641">
        <v>5</v>
      </c>
      <c r="E491" s="641">
        <v>1</v>
      </c>
      <c r="F491" s="641">
        <v>1</v>
      </c>
      <c r="G491" s="641">
        <v>1</v>
      </c>
      <c r="H491" s="916">
        <f t="shared" si="13"/>
        <v>1</v>
      </c>
      <c r="I491" s="665" t="s">
        <v>705</v>
      </c>
      <c r="J491" s="434" t="s">
        <v>877</v>
      </c>
      <c r="L491" s="421"/>
      <c r="M491" s="516"/>
      <c r="N491" s="164"/>
    </row>
    <row r="492" spans="1:16" ht="12.75">
      <c r="A492" s="446" t="s">
        <v>966</v>
      </c>
      <c r="B492" s="641">
        <v>5</v>
      </c>
      <c r="C492" s="641">
        <v>5</v>
      </c>
      <c r="D492" s="641">
        <v>5</v>
      </c>
      <c r="E492" s="641">
        <v>5</v>
      </c>
      <c r="F492" s="641">
        <v>5</v>
      </c>
      <c r="G492" s="641">
        <v>0</v>
      </c>
      <c r="H492" s="916" t="str">
        <f t="shared" si="13"/>
        <v>*</v>
      </c>
      <c r="I492" s="665" t="s">
        <v>891</v>
      </c>
      <c r="J492" s="434" t="s">
        <v>892</v>
      </c>
      <c r="L492" s="421"/>
      <c r="M492" s="521"/>
      <c r="N492" s="164"/>
      <c r="P492" s="104"/>
    </row>
    <row r="493" spans="1:14" ht="12.75">
      <c r="A493" s="446" t="s">
        <v>966</v>
      </c>
      <c r="B493" s="641">
        <v>0</v>
      </c>
      <c r="C493" s="641">
        <v>0</v>
      </c>
      <c r="D493" s="641">
        <v>0</v>
      </c>
      <c r="E493" s="641">
        <v>0</v>
      </c>
      <c r="F493" s="641">
        <v>0</v>
      </c>
      <c r="G493" s="641">
        <v>0</v>
      </c>
      <c r="H493" s="916" t="str">
        <f t="shared" si="13"/>
        <v>*</v>
      </c>
      <c r="I493" s="665" t="s">
        <v>774</v>
      </c>
      <c r="J493" s="434" t="s">
        <v>775</v>
      </c>
      <c r="L493" s="421"/>
      <c r="M493" s="516"/>
      <c r="N493" s="164"/>
    </row>
    <row r="494" spans="1:14" ht="12.75">
      <c r="A494" s="446" t="s">
        <v>966</v>
      </c>
      <c r="B494" s="641">
        <v>0</v>
      </c>
      <c r="C494" s="641">
        <v>0</v>
      </c>
      <c r="D494" s="641">
        <v>0</v>
      </c>
      <c r="E494" s="641">
        <v>0</v>
      </c>
      <c r="F494" s="641">
        <v>0</v>
      </c>
      <c r="G494" s="641">
        <v>0</v>
      </c>
      <c r="H494" s="916" t="str">
        <f t="shared" si="13"/>
        <v>*</v>
      </c>
      <c r="I494" s="665" t="s">
        <v>707</v>
      </c>
      <c r="J494" s="434" t="s">
        <v>708</v>
      </c>
      <c r="L494" s="421"/>
      <c r="M494" s="516"/>
      <c r="N494" s="164"/>
    </row>
    <row r="495" spans="1:14" ht="12.75">
      <c r="A495" s="446" t="s">
        <v>966</v>
      </c>
      <c r="B495" s="641">
        <v>0</v>
      </c>
      <c r="C495" s="641">
        <v>0</v>
      </c>
      <c r="D495" s="641">
        <v>0</v>
      </c>
      <c r="E495" s="641">
        <v>0</v>
      </c>
      <c r="F495" s="641">
        <v>0</v>
      </c>
      <c r="G495" s="641">
        <v>0</v>
      </c>
      <c r="H495" s="916" t="str">
        <f t="shared" si="13"/>
        <v>*</v>
      </c>
      <c r="I495" s="665" t="s">
        <v>673</v>
      </c>
      <c r="J495" s="434" t="s">
        <v>674</v>
      </c>
      <c r="L495" s="421"/>
      <c r="M495" s="516"/>
      <c r="N495" s="164"/>
    </row>
    <row r="496" spans="1:14" ht="12.75">
      <c r="A496" s="446" t="s">
        <v>966</v>
      </c>
      <c r="B496" s="641">
        <v>0</v>
      </c>
      <c r="C496" s="641">
        <v>3</v>
      </c>
      <c r="D496" s="641">
        <v>3</v>
      </c>
      <c r="E496" s="641">
        <v>3</v>
      </c>
      <c r="F496" s="641">
        <v>3</v>
      </c>
      <c r="G496" s="641">
        <v>3</v>
      </c>
      <c r="H496" s="916">
        <f t="shared" si="13"/>
        <v>1</v>
      </c>
      <c r="I496" s="665" t="s">
        <v>663</v>
      </c>
      <c r="J496" s="571" t="s">
        <v>326</v>
      </c>
      <c r="L496" s="421"/>
      <c r="M496" s="516"/>
      <c r="N496" s="164"/>
    </row>
    <row r="497" spans="1:14" ht="12.75">
      <c r="A497" s="446" t="s">
        <v>966</v>
      </c>
      <c r="B497" s="641">
        <v>0</v>
      </c>
      <c r="C497" s="641">
        <v>0</v>
      </c>
      <c r="D497" s="641">
        <v>0</v>
      </c>
      <c r="E497" s="641">
        <v>0</v>
      </c>
      <c r="F497" s="641">
        <v>0</v>
      </c>
      <c r="G497" s="641">
        <v>0</v>
      </c>
      <c r="H497" s="916" t="str">
        <f t="shared" si="13"/>
        <v>*</v>
      </c>
      <c r="I497" s="665" t="s">
        <v>778</v>
      </c>
      <c r="J497" s="569" t="s">
        <v>76</v>
      </c>
      <c r="L497" s="421"/>
      <c r="M497" s="516"/>
      <c r="N497" s="164"/>
    </row>
    <row r="498" spans="1:14" ht="12.75">
      <c r="A498" s="570" t="s">
        <v>966</v>
      </c>
      <c r="B498" s="641">
        <v>0</v>
      </c>
      <c r="C498" s="641">
        <v>0</v>
      </c>
      <c r="D498" s="641">
        <v>0</v>
      </c>
      <c r="E498" s="641">
        <v>0</v>
      </c>
      <c r="F498" s="641">
        <v>0</v>
      </c>
      <c r="G498" s="641">
        <v>0</v>
      </c>
      <c r="H498" s="916" t="str">
        <f t="shared" si="13"/>
        <v>*</v>
      </c>
      <c r="I498" s="670" t="s">
        <v>711</v>
      </c>
      <c r="J498" s="571" t="s">
        <v>880</v>
      </c>
      <c r="L498" s="421">
        <f>SUM(G481:G498)</f>
        <v>28</v>
      </c>
      <c r="M498" s="516"/>
      <c r="N498" s="164"/>
    </row>
    <row r="499" spans="1:14" ht="12.75">
      <c r="A499" s="433" t="s">
        <v>967</v>
      </c>
      <c r="B499" s="641">
        <v>0</v>
      </c>
      <c r="C499" s="641">
        <v>0</v>
      </c>
      <c r="D499" s="641">
        <v>0</v>
      </c>
      <c r="E499" s="641">
        <v>0</v>
      </c>
      <c r="F499" s="641">
        <v>0</v>
      </c>
      <c r="G499" s="641">
        <v>0</v>
      </c>
      <c r="H499" s="916" t="str">
        <f t="shared" si="13"/>
        <v>*</v>
      </c>
      <c r="I499" s="666" t="s">
        <v>792</v>
      </c>
      <c r="J499" s="430" t="s">
        <v>968</v>
      </c>
      <c r="L499" s="421"/>
      <c r="M499" s="516"/>
      <c r="N499" s="164"/>
    </row>
    <row r="500" spans="1:16" ht="12.75">
      <c r="A500" s="606" t="s">
        <v>967</v>
      </c>
      <c r="B500" s="641">
        <v>80</v>
      </c>
      <c r="C500" s="641">
        <v>80</v>
      </c>
      <c r="D500" s="641">
        <v>80</v>
      </c>
      <c r="E500" s="641">
        <v>80</v>
      </c>
      <c r="F500" s="641">
        <v>80</v>
      </c>
      <c r="G500" s="641">
        <v>42</v>
      </c>
      <c r="H500" s="916">
        <f t="shared" si="13"/>
        <v>0.525</v>
      </c>
      <c r="I500" s="667" t="s">
        <v>695</v>
      </c>
      <c r="J500" s="607" t="s">
        <v>874</v>
      </c>
      <c r="L500" s="421"/>
      <c r="M500" s="516"/>
      <c r="N500" s="164"/>
      <c r="P500" s="104"/>
    </row>
    <row r="501" spans="1:14" ht="12.75">
      <c r="A501" s="496" t="s">
        <v>967</v>
      </c>
      <c r="B501" s="641">
        <v>7</v>
      </c>
      <c r="C501" s="641">
        <v>7</v>
      </c>
      <c r="D501" s="641">
        <v>7</v>
      </c>
      <c r="E501" s="641">
        <v>7</v>
      </c>
      <c r="F501" s="641">
        <v>7</v>
      </c>
      <c r="G501" s="641">
        <v>0</v>
      </c>
      <c r="H501" s="916" t="str">
        <f t="shared" si="13"/>
        <v>*</v>
      </c>
      <c r="I501" s="668" t="s">
        <v>737</v>
      </c>
      <c r="J501" s="483" t="s">
        <v>873</v>
      </c>
      <c r="L501" s="421"/>
      <c r="M501" s="516"/>
      <c r="N501" s="164"/>
    </row>
    <row r="502" spans="1:14" ht="12.75">
      <c r="A502" s="446" t="s">
        <v>967</v>
      </c>
      <c r="B502" s="641">
        <v>2</v>
      </c>
      <c r="C502" s="641">
        <v>2</v>
      </c>
      <c r="D502" s="641">
        <v>2</v>
      </c>
      <c r="E502" s="641">
        <v>2</v>
      </c>
      <c r="F502" s="641">
        <v>2</v>
      </c>
      <c r="G502" s="641">
        <v>0</v>
      </c>
      <c r="H502" s="916" t="str">
        <f t="shared" si="13"/>
        <v>*</v>
      </c>
      <c r="I502" s="669" t="s">
        <v>1058</v>
      </c>
      <c r="J502" s="569" t="s">
        <v>1160</v>
      </c>
      <c r="L502" s="421"/>
      <c r="M502" s="516"/>
      <c r="N502" s="164"/>
    </row>
    <row r="503" spans="1:14" ht="12.75">
      <c r="A503" s="446" t="s">
        <v>967</v>
      </c>
      <c r="B503" s="641">
        <v>19</v>
      </c>
      <c r="C503" s="641">
        <v>19</v>
      </c>
      <c r="D503" s="641">
        <v>19</v>
      </c>
      <c r="E503" s="641">
        <v>8</v>
      </c>
      <c r="F503" s="641">
        <v>8</v>
      </c>
      <c r="G503" s="641">
        <v>4</v>
      </c>
      <c r="H503" s="916">
        <f t="shared" si="13"/>
        <v>0.5</v>
      </c>
      <c r="I503" s="669" t="s">
        <v>68</v>
      </c>
      <c r="J503" s="569" t="s">
        <v>80</v>
      </c>
      <c r="L503" s="421"/>
      <c r="M503" s="516"/>
      <c r="N503" s="164"/>
    </row>
    <row r="504" spans="1:14" ht="12.75">
      <c r="A504" s="446" t="s">
        <v>967</v>
      </c>
      <c r="B504" s="641">
        <v>0</v>
      </c>
      <c r="C504" s="641">
        <v>0</v>
      </c>
      <c r="D504" s="641">
        <v>0</v>
      </c>
      <c r="E504" s="641">
        <v>0</v>
      </c>
      <c r="F504" s="641">
        <v>0</v>
      </c>
      <c r="G504" s="641">
        <v>0</v>
      </c>
      <c r="H504" s="916" t="str">
        <f t="shared" si="13"/>
        <v>*</v>
      </c>
      <c r="I504" s="669" t="s">
        <v>66</v>
      </c>
      <c r="J504" s="569" t="s">
        <v>81</v>
      </c>
      <c r="L504" s="421"/>
      <c r="M504" s="516"/>
      <c r="N504" s="164"/>
    </row>
    <row r="505" spans="1:14" ht="12.75">
      <c r="A505" s="446" t="s">
        <v>967</v>
      </c>
      <c r="B505" s="641">
        <v>0</v>
      </c>
      <c r="C505" s="641">
        <v>0</v>
      </c>
      <c r="D505" s="641">
        <v>7</v>
      </c>
      <c r="E505" s="641">
        <v>15</v>
      </c>
      <c r="F505" s="641">
        <v>15</v>
      </c>
      <c r="G505" s="641">
        <v>14</v>
      </c>
      <c r="H505" s="916">
        <f t="shared" si="13"/>
        <v>0.9333333333333333</v>
      </c>
      <c r="I505" s="669" t="s">
        <v>67</v>
      </c>
      <c r="J505" s="569" t="s">
        <v>82</v>
      </c>
      <c r="L505" s="421"/>
      <c r="M505" s="516"/>
      <c r="N505" s="164"/>
    </row>
    <row r="506" spans="1:14" ht="12.75">
      <c r="A506" s="446" t="s">
        <v>967</v>
      </c>
      <c r="B506" s="641">
        <v>0</v>
      </c>
      <c r="C506" s="641">
        <v>0</v>
      </c>
      <c r="D506" s="641">
        <v>0</v>
      </c>
      <c r="E506" s="641">
        <v>0</v>
      </c>
      <c r="F506" s="641">
        <v>0</v>
      </c>
      <c r="G506" s="641">
        <v>0</v>
      </c>
      <c r="H506" s="916" t="str">
        <f t="shared" si="13"/>
        <v>*</v>
      </c>
      <c r="I506" s="665" t="s">
        <v>934</v>
      </c>
      <c r="J506" s="434" t="s">
        <v>935</v>
      </c>
      <c r="L506" s="421"/>
      <c r="M506" s="516"/>
      <c r="N506" s="164"/>
    </row>
    <row r="507" spans="1:14" ht="12.75">
      <c r="A507" s="446" t="s">
        <v>967</v>
      </c>
      <c r="B507" s="641">
        <v>0</v>
      </c>
      <c r="C507" s="641">
        <v>0</v>
      </c>
      <c r="D507" s="641">
        <v>0</v>
      </c>
      <c r="E507" s="641">
        <v>0</v>
      </c>
      <c r="F507" s="641">
        <v>0</v>
      </c>
      <c r="G507" s="641">
        <v>0</v>
      </c>
      <c r="H507" s="916" t="str">
        <f t="shared" si="13"/>
        <v>*</v>
      </c>
      <c r="I507" s="665" t="s">
        <v>739</v>
      </c>
      <c r="J507" s="569" t="s">
        <v>273</v>
      </c>
      <c r="L507" s="421"/>
      <c r="M507" s="516"/>
      <c r="N507" s="164"/>
    </row>
    <row r="508" spans="1:14" ht="12.75">
      <c r="A508" s="446" t="s">
        <v>967</v>
      </c>
      <c r="B508" s="641">
        <v>0</v>
      </c>
      <c r="C508" s="641">
        <v>0</v>
      </c>
      <c r="D508" s="641">
        <v>0</v>
      </c>
      <c r="E508" s="641">
        <v>0</v>
      </c>
      <c r="F508" s="641">
        <v>0</v>
      </c>
      <c r="G508" s="641">
        <v>0</v>
      </c>
      <c r="H508" s="916" t="str">
        <f t="shared" si="13"/>
        <v>*</v>
      </c>
      <c r="I508" s="665" t="s">
        <v>740</v>
      </c>
      <c r="J508" s="569" t="s">
        <v>280</v>
      </c>
      <c r="L508" s="421"/>
      <c r="M508" s="516"/>
      <c r="N508" s="164"/>
    </row>
    <row r="509" spans="1:14" ht="12.75">
      <c r="A509" s="446" t="s">
        <v>967</v>
      </c>
      <c r="B509" s="641">
        <v>0</v>
      </c>
      <c r="C509" s="641">
        <v>0</v>
      </c>
      <c r="D509" s="641">
        <v>0</v>
      </c>
      <c r="E509" s="641">
        <v>0</v>
      </c>
      <c r="F509" s="641">
        <v>0</v>
      </c>
      <c r="G509" s="641">
        <v>0</v>
      </c>
      <c r="H509" s="916" t="str">
        <f aca="true" t="shared" si="14" ref="H509:H559">IF(OR(G509=0,F509=0),"*",G509/F509)</f>
        <v>*</v>
      </c>
      <c r="I509" s="665" t="s">
        <v>697</v>
      </c>
      <c r="J509" s="434" t="s">
        <v>698</v>
      </c>
      <c r="L509" s="421"/>
      <c r="M509" s="516"/>
      <c r="N509" s="164"/>
    </row>
    <row r="510" spans="1:14" ht="12.75">
      <c r="A510" s="446" t="s">
        <v>967</v>
      </c>
      <c r="B510" s="641">
        <v>0</v>
      </c>
      <c r="C510" s="641">
        <v>0</v>
      </c>
      <c r="D510" s="641">
        <v>0</v>
      </c>
      <c r="E510" s="641">
        <v>0</v>
      </c>
      <c r="F510" s="641">
        <v>0</v>
      </c>
      <c r="G510" s="641">
        <v>0</v>
      </c>
      <c r="H510" s="916" t="str">
        <f t="shared" si="14"/>
        <v>*</v>
      </c>
      <c r="I510" s="665" t="s">
        <v>813</v>
      </c>
      <c r="J510" s="434" t="s">
        <v>969</v>
      </c>
      <c r="L510" s="421"/>
      <c r="M510" s="516"/>
      <c r="N510" s="164"/>
    </row>
    <row r="511" spans="1:14" ht="12.75">
      <c r="A511" s="446" t="s">
        <v>967</v>
      </c>
      <c r="B511" s="641">
        <v>0</v>
      </c>
      <c r="C511" s="641">
        <v>0</v>
      </c>
      <c r="D511" s="641">
        <v>0</v>
      </c>
      <c r="E511" s="641">
        <v>0</v>
      </c>
      <c r="F511" s="641">
        <v>1</v>
      </c>
      <c r="G511" s="641">
        <v>1</v>
      </c>
      <c r="H511" s="916">
        <f t="shared" si="14"/>
        <v>1</v>
      </c>
      <c r="I511" s="665" t="s">
        <v>887</v>
      </c>
      <c r="J511" s="434" t="s">
        <v>888</v>
      </c>
      <c r="L511" s="421"/>
      <c r="M511" s="516"/>
      <c r="N511" s="164"/>
    </row>
    <row r="512" spans="1:14" ht="12.75">
      <c r="A512" s="446" t="s">
        <v>967</v>
      </c>
      <c r="B512" s="641">
        <v>0</v>
      </c>
      <c r="C512" s="641">
        <v>0</v>
      </c>
      <c r="D512" s="641">
        <v>0</v>
      </c>
      <c r="E512" s="641">
        <v>0</v>
      </c>
      <c r="F512" s="641">
        <v>0</v>
      </c>
      <c r="G512" s="641">
        <v>2</v>
      </c>
      <c r="H512" s="916" t="str">
        <f t="shared" si="14"/>
        <v>*</v>
      </c>
      <c r="I512" s="669" t="s">
        <v>868</v>
      </c>
      <c r="J512" s="501" t="s">
        <v>869</v>
      </c>
      <c r="L512" s="421"/>
      <c r="M512" s="516"/>
      <c r="N512" s="164"/>
    </row>
    <row r="513" spans="1:14" ht="12.75">
      <c r="A513" s="446" t="s">
        <v>967</v>
      </c>
      <c r="B513" s="641">
        <v>0</v>
      </c>
      <c r="C513" s="641">
        <v>0</v>
      </c>
      <c r="D513" s="641">
        <v>0</v>
      </c>
      <c r="E513" s="641">
        <v>0</v>
      </c>
      <c r="F513" s="641">
        <v>0</v>
      </c>
      <c r="G513" s="641">
        <v>0</v>
      </c>
      <c r="H513" s="916" t="str">
        <f t="shared" si="14"/>
        <v>*</v>
      </c>
      <c r="I513" s="665" t="s">
        <v>705</v>
      </c>
      <c r="J513" s="434" t="s">
        <v>877</v>
      </c>
      <c r="L513" s="421"/>
      <c r="M513" s="516"/>
      <c r="N513" s="164"/>
    </row>
    <row r="514" spans="1:14" ht="12.75">
      <c r="A514" s="446" t="s">
        <v>967</v>
      </c>
      <c r="B514" s="641">
        <v>0</v>
      </c>
      <c r="C514" s="641">
        <v>0</v>
      </c>
      <c r="D514" s="641">
        <v>0</v>
      </c>
      <c r="E514" s="641">
        <v>0</v>
      </c>
      <c r="F514" s="641">
        <v>0</v>
      </c>
      <c r="G514" s="641">
        <v>20</v>
      </c>
      <c r="H514" s="916" t="str">
        <f t="shared" si="14"/>
        <v>*</v>
      </c>
      <c r="I514" s="665" t="s">
        <v>663</v>
      </c>
      <c r="J514" s="571" t="s">
        <v>326</v>
      </c>
      <c r="L514" s="421"/>
      <c r="M514" s="516"/>
      <c r="N514" s="164"/>
    </row>
    <row r="515" spans="1:14" ht="12.75">
      <c r="A515" s="446" t="s">
        <v>967</v>
      </c>
      <c r="B515" s="641">
        <v>0</v>
      </c>
      <c r="C515" s="641">
        <v>0</v>
      </c>
      <c r="D515" s="641">
        <v>0</v>
      </c>
      <c r="E515" s="641">
        <v>0</v>
      </c>
      <c r="F515" s="641">
        <v>0</v>
      </c>
      <c r="G515" s="641">
        <v>0</v>
      </c>
      <c r="H515" s="916" t="str">
        <f t="shared" si="14"/>
        <v>*</v>
      </c>
      <c r="I515" s="665" t="s">
        <v>778</v>
      </c>
      <c r="J515" s="569" t="s">
        <v>76</v>
      </c>
      <c r="L515" s="421"/>
      <c r="M515" s="516"/>
      <c r="N515" s="164"/>
    </row>
    <row r="516" spans="1:14" ht="12.75">
      <c r="A516" s="433" t="s">
        <v>967</v>
      </c>
      <c r="B516" s="641">
        <v>0</v>
      </c>
      <c r="C516" s="641">
        <v>0</v>
      </c>
      <c r="D516" s="641">
        <v>0</v>
      </c>
      <c r="E516" s="641">
        <v>0</v>
      </c>
      <c r="F516" s="641">
        <v>0</v>
      </c>
      <c r="G516" s="641">
        <v>0</v>
      </c>
      <c r="H516" s="916" t="str">
        <f t="shared" si="14"/>
        <v>*</v>
      </c>
      <c r="I516" s="666" t="s">
        <v>779</v>
      </c>
      <c r="J516" s="569" t="s">
        <v>75</v>
      </c>
      <c r="L516" s="421"/>
      <c r="M516" s="516"/>
      <c r="N516" s="164"/>
    </row>
    <row r="517" spans="1:14" ht="12.75">
      <c r="A517" s="433" t="s">
        <v>967</v>
      </c>
      <c r="B517" s="641">
        <v>1</v>
      </c>
      <c r="C517" s="641">
        <v>1</v>
      </c>
      <c r="D517" s="641">
        <v>1</v>
      </c>
      <c r="E517" s="641">
        <v>1</v>
      </c>
      <c r="F517" s="641">
        <v>1</v>
      </c>
      <c r="G517" s="641">
        <v>1</v>
      </c>
      <c r="H517" s="916">
        <f t="shared" si="14"/>
        <v>1</v>
      </c>
      <c r="I517" s="666" t="s">
        <v>711</v>
      </c>
      <c r="J517" s="430" t="s">
        <v>880</v>
      </c>
      <c r="L517" s="421"/>
      <c r="M517" s="516"/>
      <c r="N517" s="164"/>
    </row>
    <row r="518" spans="1:14" ht="12.75">
      <c r="A518" s="570" t="s">
        <v>967</v>
      </c>
      <c r="B518" s="641">
        <v>0</v>
      </c>
      <c r="C518" s="641">
        <v>0</v>
      </c>
      <c r="D518" s="641">
        <v>0</v>
      </c>
      <c r="E518" s="641">
        <v>0</v>
      </c>
      <c r="F518" s="641">
        <v>0</v>
      </c>
      <c r="G518" s="641">
        <v>2</v>
      </c>
      <c r="H518" s="916" t="str">
        <f t="shared" si="14"/>
        <v>*</v>
      </c>
      <c r="I518" s="670" t="s">
        <v>813</v>
      </c>
      <c r="J518" s="571" t="s">
        <v>969</v>
      </c>
      <c r="L518" s="421">
        <f>SUM(G499:G518)</f>
        <v>86</v>
      </c>
      <c r="M518" s="516"/>
      <c r="N518" s="164"/>
    </row>
    <row r="519" spans="1:14" ht="12.75">
      <c r="A519" s="606" t="s">
        <v>970</v>
      </c>
      <c r="B519" s="641">
        <v>0</v>
      </c>
      <c r="C519" s="641">
        <v>0</v>
      </c>
      <c r="D519" s="641">
        <v>0</v>
      </c>
      <c r="E519" s="641">
        <v>0</v>
      </c>
      <c r="F519" s="641">
        <v>0</v>
      </c>
      <c r="G519" s="641">
        <v>0</v>
      </c>
      <c r="H519" s="916" t="str">
        <f t="shared" si="14"/>
        <v>*</v>
      </c>
      <c r="I519" s="667" t="s">
        <v>695</v>
      </c>
      <c r="J519" s="607" t="s">
        <v>874</v>
      </c>
      <c r="L519" s="421"/>
      <c r="M519" s="516"/>
      <c r="N519" s="164"/>
    </row>
    <row r="520" spans="1:14" ht="13.5" thickBot="1">
      <c r="A520" s="462" t="s">
        <v>970</v>
      </c>
      <c r="B520" s="821">
        <v>0</v>
      </c>
      <c r="C520" s="821">
        <v>0</v>
      </c>
      <c r="D520" s="821">
        <v>0</v>
      </c>
      <c r="E520" s="821">
        <v>0</v>
      </c>
      <c r="F520" s="821">
        <v>0</v>
      </c>
      <c r="G520" s="821">
        <v>0</v>
      </c>
      <c r="H520" s="916" t="str">
        <f t="shared" si="14"/>
        <v>*</v>
      </c>
      <c r="I520" s="775" t="s">
        <v>705</v>
      </c>
      <c r="J520" s="483" t="s">
        <v>877</v>
      </c>
      <c r="L520" s="421">
        <f>SUM(G519:G520)</f>
        <v>0</v>
      </c>
      <c r="M520" s="516"/>
      <c r="N520" s="164"/>
    </row>
    <row r="521" spans="1:14" ht="13.5" thickBot="1">
      <c r="A521" s="514" t="s">
        <v>420</v>
      </c>
      <c r="B521" s="662">
        <f aca="true" t="shared" si="15" ref="B521:G521">SUM(B445:B520)</f>
        <v>1055</v>
      </c>
      <c r="C521" s="662">
        <f t="shared" si="15"/>
        <v>1058</v>
      </c>
      <c r="D521" s="662">
        <f t="shared" si="15"/>
        <v>1153</v>
      </c>
      <c r="E521" s="662">
        <f t="shared" si="15"/>
        <v>1146</v>
      </c>
      <c r="F521" s="662">
        <f t="shared" si="15"/>
        <v>1147</v>
      </c>
      <c r="G521" s="662">
        <f t="shared" si="15"/>
        <v>384</v>
      </c>
      <c r="H521" s="892">
        <f t="shared" si="14"/>
        <v>0.33478639930252835</v>
      </c>
      <c r="I521" s="671"/>
      <c r="J521" s="452"/>
      <c r="L521" s="421"/>
      <c r="M521" s="439"/>
      <c r="N521" s="164"/>
    </row>
    <row r="522" spans="1:10" ht="10.5" customHeight="1">
      <c r="A522" s="489"/>
      <c r="B522" s="515"/>
      <c r="C522" s="515"/>
      <c r="D522" s="515"/>
      <c r="E522" s="515"/>
      <c r="F522" s="515"/>
      <c r="G522" s="515"/>
      <c r="H522" s="515"/>
      <c r="I522" s="439"/>
      <c r="J522" s="489"/>
    </row>
    <row r="523" spans="1:9" ht="19.5" thickBot="1">
      <c r="A523" s="438" t="s">
        <v>971</v>
      </c>
      <c r="B523" s="304"/>
      <c r="C523" s="304"/>
      <c r="D523" s="304"/>
      <c r="E523" s="304"/>
      <c r="F523" s="304"/>
      <c r="G523" s="304"/>
      <c r="H523" s="304"/>
      <c r="I523" s="439"/>
    </row>
    <row r="524" spans="1:10" ht="12.75">
      <c r="A524" s="423" t="s">
        <v>647</v>
      </c>
      <c r="B524" s="660" t="s">
        <v>648</v>
      </c>
      <c r="C524" s="660" t="s">
        <v>931</v>
      </c>
      <c r="D524" s="660" t="s">
        <v>145</v>
      </c>
      <c r="E524" s="660" t="s">
        <v>216</v>
      </c>
      <c r="F524" s="660" t="s">
        <v>217</v>
      </c>
      <c r="G524" s="424" t="s">
        <v>1129</v>
      </c>
      <c r="H524" s="424" t="s">
        <v>1129</v>
      </c>
      <c r="I524" s="440" t="s">
        <v>649</v>
      </c>
      <c r="J524" s="441" t="s">
        <v>650</v>
      </c>
    </row>
    <row r="525" spans="1:10" ht="13.5" thickBot="1">
      <c r="A525" s="527"/>
      <c r="B525" s="661" t="s">
        <v>559</v>
      </c>
      <c r="C525" s="661" t="s">
        <v>559</v>
      </c>
      <c r="D525" s="661" t="s">
        <v>559</v>
      </c>
      <c r="E525" s="661" t="s">
        <v>559</v>
      </c>
      <c r="F525" s="661" t="s">
        <v>559</v>
      </c>
      <c r="G525" s="427" t="s">
        <v>207</v>
      </c>
      <c r="H525" s="427" t="s">
        <v>87</v>
      </c>
      <c r="I525" s="442" t="s">
        <v>651</v>
      </c>
      <c r="J525" s="443"/>
    </row>
    <row r="526" spans="1:10" ht="12.75">
      <c r="A526" s="457" t="s">
        <v>972</v>
      </c>
      <c r="B526" s="818">
        <v>0</v>
      </c>
      <c r="C526" s="818">
        <v>0</v>
      </c>
      <c r="D526" s="818">
        <v>0</v>
      </c>
      <c r="E526" s="818">
        <v>0</v>
      </c>
      <c r="F526" s="818">
        <v>0</v>
      </c>
      <c r="G526" s="818">
        <v>0</v>
      </c>
      <c r="H526" s="918" t="str">
        <f t="shared" si="14"/>
        <v>*</v>
      </c>
      <c r="I526" s="458" t="s">
        <v>732</v>
      </c>
      <c r="J526" s="459" t="s">
        <v>973</v>
      </c>
    </row>
    <row r="527" spans="1:10" ht="12.75">
      <c r="A527" s="606" t="s">
        <v>974</v>
      </c>
      <c r="B527" s="641">
        <v>0</v>
      </c>
      <c r="C527" s="641">
        <v>0</v>
      </c>
      <c r="D527" s="641">
        <v>0</v>
      </c>
      <c r="E527" s="641">
        <v>0</v>
      </c>
      <c r="F527" s="641">
        <v>0</v>
      </c>
      <c r="G527" s="641">
        <v>0</v>
      </c>
      <c r="H527" s="916" t="str">
        <f t="shared" si="14"/>
        <v>*</v>
      </c>
      <c r="I527" s="609" t="s">
        <v>695</v>
      </c>
      <c r="J527" s="607" t="s">
        <v>874</v>
      </c>
    </row>
    <row r="528" spans="1:10" ht="12.75">
      <c r="A528" s="528" t="s">
        <v>975</v>
      </c>
      <c r="B528" s="641">
        <v>0</v>
      </c>
      <c r="C528" s="641">
        <v>0</v>
      </c>
      <c r="D528" s="641">
        <v>0</v>
      </c>
      <c r="E528" s="641">
        <v>0</v>
      </c>
      <c r="F528" s="641">
        <v>0</v>
      </c>
      <c r="G528" s="641">
        <v>0</v>
      </c>
      <c r="H528" s="916" t="str">
        <f t="shared" si="14"/>
        <v>*</v>
      </c>
      <c r="I528" s="605" t="s">
        <v>701</v>
      </c>
      <c r="J528" s="569" t="s">
        <v>282</v>
      </c>
    </row>
    <row r="529" spans="1:10" ht="12.75">
      <c r="A529" s="446" t="s">
        <v>976</v>
      </c>
      <c r="B529" s="784">
        <v>49</v>
      </c>
      <c r="C529" s="784">
        <v>49</v>
      </c>
      <c r="D529" s="784">
        <v>49</v>
      </c>
      <c r="E529" s="784">
        <v>19</v>
      </c>
      <c r="F529" s="784">
        <v>19</v>
      </c>
      <c r="G529" s="784">
        <v>16</v>
      </c>
      <c r="H529" s="916">
        <f t="shared" si="14"/>
        <v>0.8421052631578947</v>
      </c>
      <c r="I529" s="748" t="s">
        <v>68</v>
      </c>
      <c r="J529" s="569" t="s">
        <v>80</v>
      </c>
    </row>
    <row r="530" spans="1:10" ht="12.75">
      <c r="A530" s="446" t="s">
        <v>976</v>
      </c>
      <c r="B530" s="641">
        <v>0</v>
      </c>
      <c r="C530" s="641">
        <v>0</v>
      </c>
      <c r="D530" s="641">
        <v>0</v>
      </c>
      <c r="E530" s="641">
        <v>0</v>
      </c>
      <c r="F530" s="641">
        <v>0</v>
      </c>
      <c r="G530" s="641">
        <v>0</v>
      </c>
      <c r="H530" s="916" t="str">
        <f t="shared" si="14"/>
        <v>*</v>
      </c>
      <c r="I530" s="748" t="s">
        <v>1058</v>
      </c>
      <c r="J530" s="569" t="s">
        <v>1160</v>
      </c>
    </row>
    <row r="531" spans="1:10" ht="12.75">
      <c r="A531" s="446" t="s">
        <v>976</v>
      </c>
      <c r="B531" s="641">
        <v>0</v>
      </c>
      <c r="C531" s="641">
        <v>0</v>
      </c>
      <c r="D531" s="641">
        <v>7</v>
      </c>
      <c r="E531" s="641">
        <v>7</v>
      </c>
      <c r="F531" s="641">
        <v>7</v>
      </c>
      <c r="G531" s="641">
        <v>7</v>
      </c>
      <c r="H531" s="916">
        <f t="shared" si="14"/>
        <v>1</v>
      </c>
      <c r="I531" s="748" t="s">
        <v>67</v>
      </c>
      <c r="J531" s="569" t="s">
        <v>82</v>
      </c>
    </row>
    <row r="532" spans="1:10" ht="12.75">
      <c r="A532" s="433" t="s">
        <v>976</v>
      </c>
      <c r="B532" s="641">
        <v>0</v>
      </c>
      <c r="C532" s="641">
        <v>0</v>
      </c>
      <c r="D532" s="641">
        <v>0</v>
      </c>
      <c r="E532" s="641">
        <v>0</v>
      </c>
      <c r="F532" s="641">
        <v>0</v>
      </c>
      <c r="G532" s="641">
        <v>0</v>
      </c>
      <c r="H532" s="916" t="str">
        <f t="shared" si="14"/>
        <v>*</v>
      </c>
      <c r="I532" s="594" t="s">
        <v>737</v>
      </c>
      <c r="J532" s="430" t="s">
        <v>873</v>
      </c>
    </row>
    <row r="533" spans="1:10" ht="12.75">
      <c r="A533" s="606" t="s">
        <v>976</v>
      </c>
      <c r="B533" s="641">
        <v>0</v>
      </c>
      <c r="C533" s="641">
        <v>0</v>
      </c>
      <c r="D533" s="641">
        <v>0</v>
      </c>
      <c r="E533" s="641">
        <v>0</v>
      </c>
      <c r="F533" s="641">
        <v>0</v>
      </c>
      <c r="G533" s="641">
        <v>0</v>
      </c>
      <c r="H533" s="916" t="str">
        <f t="shared" si="14"/>
        <v>*</v>
      </c>
      <c r="I533" s="609" t="s">
        <v>695</v>
      </c>
      <c r="J533" s="607" t="s">
        <v>874</v>
      </c>
    </row>
    <row r="534" spans="1:10" ht="12.75">
      <c r="A534" s="496" t="s">
        <v>976</v>
      </c>
      <c r="B534" s="641">
        <v>0</v>
      </c>
      <c r="C534" s="641">
        <v>0</v>
      </c>
      <c r="D534" s="641">
        <v>0</v>
      </c>
      <c r="E534" s="641">
        <v>0</v>
      </c>
      <c r="F534" s="641">
        <v>0</v>
      </c>
      <c r="G534" s="641">
        <v>0</v>
      </c>
      <c r="H534" s="916" t="str">
        <f t="shared" si="14"/>
        <v>*</v>
      </c>
      <c r="I534" s="605" t="s">
        <v>739</v>
      </c>
      <c r="J534" s="569" t="s">
        <v>273</v>
      </c>
    </row>
    <row r="535" spans="1:10" ht="12.75">
      <c r="A535" s="446" t="s">
        <v>976</v>
      </c>
      <c r="B535" s="641">
        <v>0</v>
      </c>
      <c r="C535" s="641">
        <v>0</v>
      </c>
      <c r="D535" s="641">
        <v>0</v>
      </c>
      <c r="E535" s="641">
        <v>0</v>
      </c>
      <c r="F535" s="641">
        <v>0</v>
      </c>
      <c r="G535" s="641">
        <v>0</v>
      </c>
      <c r="H535" s="916" t="str">
        <f t="shared" si="14"/>
        <v>*</v>
      </c>
      <c r="I535" s="592" t="s">
        <v>740</v>
      </c>
      <c r="J535" s="569" t="s">
        <v>280</v>
      </c>
    </row>
    <row r="536" spans="1:10" ht="12.75">
      <c r="A536" s="446" t="s">
        <v>976</v>
      </c>
      <c r="B536" s="641">
        <v>0</v>
      </c>
      <c r="C536" s="641">
        <v>0</v>
      </c>
      <c r="D536" s="641">
        <v>1</v>
      </c>
      <c r="E536" s="641">
        <v>1</v>
      </c>
      <c r="F536" s="641">
        <v>1</v>
      </c>
      <c r="G536" s="641">
        <v>1</v>
      </c>
      <c r="H536" s="916">
        <f t="shared" si="14"/>
        <v>1</v>
      </c>
      <c r="I536" s="592" t="s">
        <v>813</v>
      </c>
      <c r="J536" s="434" t="s">
        <v>881</v>
      </c>
    </row>
    <row r="537" spans="1:10" ht="12.75">
      <c r="A537" s="446" t="s">
        <v>976</v>
      </c>
      <c r="B537" s="641">
        <v>0</v>
      </c>
      <c r="C537" s="641">
        <v>0</v>
      </c>
      <c r="D537" s="641">
        <v>0</v>
      </c>
      <c r="E537" s="641">
        <v>0</v>
      </c>
      <c r="F537" s="641">
        <v>0</v>
      </c>
      <c r="G537" s="641">
        <v>0</v>
      </c>
      <c r="H537" s="916" t="str">
        <f t="shared" si="14"/>
        <v>*</v>
      </c>
      <c r="I537" s="592" t="s">
        <v>701</v>
      </c>
      <c r="J537" s="569" t="s">
        <v>282</v>
      </c>
    </row>
    <row r="538" spans="1:10" ht="12.75">
      <c r="A538" s="446" t="s">
        <v>976</v>
      </c>
      <c r="B538" s="641">
        <v>0</v>
      </c>
      <c r="C538" s="641">
        <v>0</v>
      </c>
      <c r="D538" s="641">
        <v>0</v>
      </c>
      <c r="E538" s="641">
        <v>0</v>
      </c>
      <c r="F538" s="641">
        <v>0</v>
      </c>
      <c r="G538" s="641">
        <v>0</v>
      </c>
      <c r="H538" s="916" t="str">
        <f t="shared" si="14"/>
        <v>*</v>
      </c>
      <c r="I538" s="447" t="s">
        <v>705</v>
      </c>
      <c r="J538" s="434" t="s">
        <v>877</v>
      </c>
    </row>
    <row r="539" spans="1:10" ht="12.75">
      <c r="A539" s="446" t="s">
        <v>976</v>
      </c>
      <c r="B539" s="641">
        <v>0</v>
      </c>
      <c r="C539" s="641">
        <v>0</v>
      </c>
      <c r="D539" s="641">
        <v>0</v>
      </c>
      <c r="E539" s="641">
        <v>0</v>
      </c>
      <c r="F539" s="641">
        <v>0</v>
      </c>
      <c r="G539" s="641">
        <v>0</v>
      </c>
      <c r="H539" s="916" t="str">
        <f t="shared" si="14"/>
        <v>*</v>
      </c>
      <c r="I539" s="594" t="s">
        <v>663</v>
      </c>
      <c r="J539" s="571" t="s">
        <v>326</v>
      </c>
    </row>
    <row r="540" spans="1:10" ht="12.75">
      <c r="A540" s="433" t="s">
        <v>976</v>
      </c>
      <c r="B540" s="641">
        <v>0</v>
      </c>
      <c r="C540" s="641">
        <v>0</v>
      </c>
      <c r="D540" s="641">
        <v>0</v>
      </c>
      <c r="E540" s="641">
        <v>0</v>
      </c>
      <c r="F540" s="641">
        <v>0</v>
      </c>
      <c r="G540" s="641">
        <v>0</v>
      </c>
      <c r="H540" s="916" t="str">
        <f t="shared" si="14"/>
        <v>*</v>
      </c>
      <c r="I540" s="592" t="s">
        <v>778</v>
      </c>
      <c r="J540" s="569" t="s">
        <v>76</v>
      </c>
    </row>
    <row r="541" spans="1:10" ht="12.75">
      <c r="A541" s="433" t="s">
        <v>976</v>
      </c>
      <c r="B541" s="641">
        <v>0</v>
      </c>
      <c r="C541" s="641">
        <v>0</v>
      </c>
      <c r="D541" s="641">
        <v>0</v>
      </c>
      <c r="E541" s="641">
        <v>0</v>
      </c>
      <c r="F541" s="641">
        <v>0</v>
      </c>
      <c r="G541" s="641">
        <v>0</v>
      </c>
      <c r="H541" s="916" t="str">
        <f t="shared" si="14"/>
        <v>*</v>
      </c>
      <c r="I541" s="594" t="s">
        <v>781</v>
      </c>
      <c r="J541" s="569" t="s">
        <v>322</v>
      </c>
    </row>
    <row r="542" spans="1:12" ht="13.5" thickBot="1">
      <c r="A542" s="450" t="s">
        <v>976</v>
      </c>
      <c r="B542" s="821">
        <v>0</v>
      </c>
      <c r="C542" s="821">
        <v>0</v>
      </c>
      <c r="D542" s="821">
        <v>0</v>
      </c>
      <c r="E542" s="821">
        <v>0</v>
      </c>
      <c r="F542" s="821">
        <v>0</v>
      </c>
      <c r="G542" s="821">
        <v>0</v>
      </c>
      <c r="H542" s="916" t="str">
        <f t="shared" si="14"/>
        <v>*</v>
      </c>
      <c r="I542" s="595" t="s">
        <v>779</v>
      </c>
      <c r="J542" s="569" t="s">
        <v>75</v>
      </c>
      <c r="L542" s="104">
        <f>SUM(G526:G542)</f>
        <v>24</v>
      </c>
    </row>
    <row r="543" spans="1:10" ht="13.5" thickBot="1">
      <c r="A543" s="514" t="s">
        <v>420</v>
      </c>
      <c r="B543" s="663">
        <f aca="true" t="shared" si="16" ref="B543:G543">SUM(B526:B542)</f>
        <v>49</v>
      </c>
      <c r="C543" s="663">
        <f t="shared" si="16"/>
        <v>49</v>
      </c>
      <c r="D543" s="663">
        <f t="shared" si="16"/>
        <v>57</v>
      </c>
      <c r="E543" s="663">
        <f t="shared" si="16"/>
        <v>27</v>
      </c>
      <c r="F543" s="663">
        <f t="shared" si="16"/>
        <v>27</v>
      </c>
      <c r="G543" s="663">
        <f t="shared" si="16"/>
        <v>24</v>
      </c>
      <c r="H543" s="892">
        <f t="shared" si="14"/>
        <v>0.8888888888888888</v>
      </c>
      <c r="I543" s="451"/>
      <c r="J543" s="452"/>
    </row>
    <row r="544" spans="1:10" ht="7.5" customHeight="1">
      <c r="A544" s="526"/>
      <c r="B544" s="529"/>
      <c r="C544" s="529"/>
      <c r="D544" s="529"/>
      <c r="E544" s="529"/>
      <c r="F544" s="529"/>
      <c r="G544" s="529"/>
      <c r="H544" s="529" t="str">
        <f t="shared" si="14"/>
        <v>*</v>
      </c>
      <c r="I544" s="439"/>
      <c r="J544" s="526"/>
    </row>
    <row r="545" spans="1:9" ht="19.5" thickBot="1">
      <c r="A545" s="438" t="s">
        <v>977</v>
      </c>
      <c r="B545" s="304"/>
      <c r="C545" s="304"/>
      <c r="D545" s="304"/>
      <c r="E545" s="304"/>
      <c r="F545" s="304"/>
      <c r="G545" s="304"/>
      <c r="H545" s="304"/>
      <c r="I545" s="439"/>
    </row>
    <row r="546" spans="1:10" ht="12.75">
      <c r="A546" s="423" t="s">
        <v>647</v>
      </c>
      <c r="B546" s="660" t="s">
        <v>1129</v>
      </c>
      <c r="C546" s="660" t="s">
        <v>931</v>
      </c>
      <c r="D546" s="660" t="s">
        <v>145</v>
      </c>
      <c r="E546" s="660" t="s">
        <v>216</v>
      </c>
      <c r="F546" s="660" t="s">
        <v>217</v>
      </c>
      <c r="G546" s="424" t="s">
        <v>1129</v>
      </c>
      <c r="H546" s="424" t="s">
        <v>1129</v>
      </c>
      <c r="I546" s="440" t="s">
        <v>649</v>
      </c>
      <c r="J546" s="441" t="s">
        <v>650</v>
      </c>
    </row>
    <row r="547" spans="1:10" ht="13.5" thickBot="1">
      <c r="A547" s="426"/>
      <c r="B547" s="661" t="s">
        <v>184</v>
      </c>
      <c r="C547" s="661" t="s">
        <v>559</v>
      </c>
      <c r="D547" s="661" t="s">
        <v>559</v>
      </c>
      <c r="E547" s="661" t="s">
        <v>559</v>
      </c>
      <c r="F547" s="661" t="s">
        <v>559</v>
      </c>
      <c r="G547" s="427" t="s">
        <v>207</v>
      </c>
      <c r="H547" s="427" t="s">
        <v>87</v>
      </c>
      <c r="I547" s="442" t="s">
        <v>651</v>
      </c>
      <c r="J547" s="443"/>
    </row>
    <row r="548" spans="1:10" ht="12.75">
      <c r="A548" s="444" t="s">
        <v>978</v>
      </c>
      <c r="B548" s="818">
        <v>0</v>
      </c>
      <c r="C548" s="818">
        <v>0</v>
      </c>
      <c r="D548" s="818">
        <v>0</v>
      </c>
      <c r="E548" s="818">
        <v>0</v>
      </c>
      <c r="F548" s="818">
        <v>0</v>
      </c>
      <c r="G548" s="818">
        <v>0</v>
      </c>
      <c r="H548" s="918" t="str">
        <f t="shared" si="14"/>
        <v>*</v>
      </c>
      <c r="I548" s="748" t="s">
        <v>66</v>
      </c>
      <c r="J548" s="569" t="s">
        <v>81</v>
      </c>
    </row>
    <row r="549" spans="1:10" ht="12.75">
      <c r="A549" s="446" t="s">
        <v>978</v>
      </c>
      <c r="B549" s="641">
        <v>0</v>
      </c>
      <c r="C549" s="641">
        <v>0</v>
      </c>
      <c r="D549" s="641">
        <v>0</v>
      </c>
      <c r="E549" s="641">
        <v>0</v>
      </c>
      <c r="F549" s="641">
        <v>0</v>
      </c>
      <c r="G549" s="641">
        <v>0</v>
      </c>
      <c r="H549" s="916" t="str">
        <f t="shared" si="14"/>
        <v>*</v>
      </c>
      <c r="I549" s="748" t="s">
        <v>67</v>
      </c>
      <c r="J549" s="569" t="s">
        <v>82</v>
      </c>
    </row>
    <row r="550" spans="1:10" ht="12.75">
      <c r="A550" s="433" t="s">
        <v>978</v>
      </c>
      <c r="B550" s="641">
        <v>0</v>
      </c>
      <c r="C550" s="641">
        <v>0</v>
      </c>
      <c r="D550" s="641">
        <v>0</v>
      </c>
      <c r="E550" s="641">
        <v>11</v>
      </c>
      <c r="F550" s="641">
        <v>11</v>
      </c>
      <c r="G550" s="641">
        <v>11</v>
      </c>
      <c r="H550" s="916">
        <f t="shared" si="14"/>
        <v>1</v>
      </c>
      <c r="I550" s="594" t="s">
        <v>737</v>
      </c>
      <c r="J550" s="430" t="s">
        <v>873</v>
      </c>
    </row>
    <row r="551" spans="1:10" ht="12.75">
      <c r="A551" s="606" t="s">
        <v>978</v>
      </c>
      <c r="B551" s="641">
        <v>0</v>
      </c>
      <c r="C551" s="641">
        <v>0</v>
      </c>
      <c r="D551" s="641">
        <v>0</v>
      </c>
      <c r="E551" s="641">
        <v>0</v>
      </c>
      <c r="F551" s="641">
        <v>0</v>
      </c>
      <c r="G551" s="641">
        <v>0</v>
      </c>
      <c r="H551" s="916" t="str">
        <f t="shared" si="14"/>
        <v>*</v>
      </c>
      <c r="I551" s="609" t="s">
        <v>695</v>
      </c>
      <c r="J551" s="607" t="s">
        <v>874</v>
      </c>
    </row>
    <row r="552" spans="1:10" ht="12.75">
      <c r="A552" s="496" t="s">
        <v>978</v>
      </c>
      <c r="B552" s="641">
        <v>0</v>
      </c>
      <c r="C552" s="641">
        <v>0</v>
      </c>
      <c r="D552" s="641">
        <v>0</v>
      </c>
      <c r="E552" s="641">
        <v>0</v>
      </c>
      <c r="F552" s="641">
        <v>0</v>
      </c>
      <c r="G552" s="641">
        <v>0</v>
      </c>
      <c r="H552" s="916" t="str">
        <f t="shared" si="14"/>
        <v>*</v>
      </c>
      <c r="I552" s="605" t="s">
        <v>739</v>
      </c>
      <c r="J552" s="569" t="s">
        <v>273</v>
      </c>
    </row>
    <row r="553" spans="1:10" ht="12.75">
      <c r="A553" s="446" t="s">
        <v>978</v>
      </c>
      <c r="B553" s="641">
        <v>800</v>
      </c>
      <c r="C553" s="641">
        <v>800</v>
      </c>
      <c r="D553" s="641">
        <v>823</v>
      </c>
      <c r="E553" s="641">
        <v>823</v>
      </c>
      <c r="F553" s="641">
        <v>823</v>
      </c>
      <c r="G553" s="641">
        <v>823</v>
      </c>
      <c r="H553" s="916">
        <f t="shared" si="14"/>
        <v>1</v>
      </c>
      <c r="I553" s="592" t="s">
        <v>740</v>
      </c>
      <c r="J553" s="569" t="s">
        <v>280</v>
      </c>
    </row>
    <row r="554" spans="1:10" ht="12.75">
      <c r="A554" s="446" t="s">
        <v>978</v>
      </c>
      <c r="B554" s="641">
        <v>0</v>
      </c>
      <c r="C554" s="641">
        <v>0</v>
      </c>
      <c r="D554" s="641">
        <v>0</v>
      </c>
      <c r="E554" s="641">
        <v>0</v>
      </c>
      <c r="F554" s="641">
        <v>0</v>
      </c>
      <c r="G554" s="641">
        <v>0</v>
      </c>
      <c r="H554" s="916" t="str">
        <f t="shared" si="14"/>
        <v>*</v>
      </c>
      <c r="I554" s="592" t="s">
        <v>906</v>
      </c>
      <c r="J554" s="434" t="s">
        <v>907</v>
      </c>
    </row>
    <row r="555" spans="1:10" ht="12.75">
      <c r="A555" s="446" t="s">
        <v>978</v>
      </c>
      <c r="B555" s="641">
        <v>200</v>
      </c>
      <c r="C555" s="641">
        <v>200</v>
      </c>
      <c r="D555" s="641">
        <v>230</v>
      </c>
      <c r="E555" s="641">
        <v>230</v>
      </c>
      <c r="F555" s="641">
        <v>230</v>
      </c>
      <c r="G555" s="641">
        <v>192</v>
      </c>
      <c r="H555" s="916">
        <f t="shared" si="14"/>
        <v>0.8347826086956521</v>
      </c>
      <c r="I555" s="592" t="s">
        <v>778</v>
      </c>
      <c r="J555" s="569" t="s">
        <v>76</v>
      </c>
    </row>
    <row r="556" spans="1:12" ht="12.75">
      <c r="A556" s="446" t="s">
        <v>978</v>
      </c>
      <c r="B556" s="641">
        <v>0</v>
      </c>
      <c r="C556" s="641">
        <v>12</v>
      </c>
      <c r="D556" s="641">
        <v>12</v>
      </c>
      <c r="E556" s="641">
        <v>12</v>
      </c>
      <c r="F556" s="641">
        <v>12</v>
      </c>
      <c r="G556" s="641">
        <v>0</v>
      </c>
      <c r="H556" s="916" t="str">
        <f t="shared" si="14"/>
        <v>*</v>
      </c>
      <c r="I556" s="592" t="s">
        <v>663</v>
      </c>
      <c r="J556" s="571" t="s">
        <v>326</v>
      </c>
      <c r="L556" s="104">
        <f>SUM(G548:G556)</f>
        <v>1026</v>
      </c>
    </row>
    <row r="557" spans="1:10" ht="12.75">
      <c r="A557" s="446" t="s">
        <v>979</v>
      </c>
      <c r="B557" s="641">
        <v>0</v>
      </c>
      <c r="C557" s="641">
        <v>0</v>
      </c>
      <c r="D557" s="641">
        <v>0</v>
      </c>
      <c r="E557" s="641">
        <v>0</v>
      </c>
      <c r="F557" s="641">
        <v>0</v>
      </c>
      <c r="G557" s="641">
        <v>0</v>
      </c>
      <c r="H557" s="916" t="str">
        <f t="shared" si="14"/>
        <v>*</v>
      </c>
      <c r="I557" s="592" t="s">
        <v>739</v>
      </c>
      <c r="J557" s="569" t="s">
        <v>273</v>
      </c>
    </row>
    <row r="558" spans="1:10" ht="13.5" thickBot="1">
      <c r="A558" s="450" t="s">
        <v>980</v>
      </c>
      <c r="B558" s="821">
        <v>0</v>
      </c>
      <c r="C558" s="821">
        <v>0</v>
      </c>
      <c r="D558" s="821">
        <v>0</v>
      </c>
      <c r="E558" s="821">
        <v>0</v>
      </c>
      <c r="F558" s="821">
        <v>0</v>
      </c>
      <c r="G558" s="821">
        <v>0</v>
      </c>
      <c r="H558" s="916" t="str">
        <f t="shared" si="14"/>
        <v>*</v>
      </c>
      <c r="I558" s="594" t="s">
        <v>740</v>
      </c>
      <c r="J558" s="569" t="s">
        <v>280</v>
      </c>
    </row>
    <row r="559" spans="1:10" ht="13.5" thickBot="1">
      <c r="A559" s="514" t="s">
        <v>420</v>
      </c>
      <c r="B559" s="822">
        <f aca="true" t="shared" si="17" ref="B559:G559">SUM(B548:B558)</f>
        <v>1000</v>
      </c>
      <c r="C559" s="822">
        <f t="shared" si="17"/>
        <v>1012</v>
      </c>
      <c r="D559" s="822">
        <f t="shared" si="17"/>
        <v>1065</v>
      </c>
      <c r="E559" s="822">
        <f t="shared" si="17"/>
        <v>1076</v>
      </c>
      <c r="F559" s="822">
        <f t="shared" si="17"/>
        <v>1076</v>
      </c>
      <c r="G559" s="822">
        <f t="shared" si="17"/>
        <v>1026</v>
      </c>
      <c r="H559" s="892">
        <f t="shared" si="14"/>
        <v>0.9535315985130112</v>
      </c>
      <c r="I559" s="627"/>
      <c r="J559" s="452"/>
    </row>
    <row r="560" spans="1:16" ht="8.25" customHeight="1">
      <c r="A560" s="489"/>
      <c r="B560" s="515"/>
      <c r="C560" s="515"/>
      <c r="D560" s="515"/>
      <c r="E560" s="515"/>
      <c r="F560" s="515"/>
      <c r="G560" s="515"/>
      <c r="H560" s="515"/>
      <c r="I560" s="439"/>
      <c r="J560" s="489"/>
      <c r="K560" s="164"/>
      <c r="L560" s="164"/>
      <c r="M560" s="164"/>
      <c r="N560" s="164"/>
      <c r="O560" s="164"/>
      <c r="P560" s="164"/>
    </row>
    <row r="561" spans="1:9" ht="19.5" thickBot="1">
      <c r="A561" s="438" t="s">
        <v>981</v>
      </c>
      <c r="B561" s="304"/>
      <c r="C561" s="304"/>
      <c r="D561" s="304"/>
      <c r="E561" s="304"/>
      <c r="F561" s="304"/>
      <c r="G561" s="304"/>
      <c r="H561" s="304"/>
      <c r="I561" s="439"/>
    </row>
    <row r="562" spans="1:10" ht="12.75">
      <c r="A562" s="423" t="s">
        <v>647</v>
      </c>
      <c r="B562" s="660" t="s">
        <v>648</v>
      </c>
      <c r="C562" s="660" t="s">
        <v>931</v>
      </c>
      <c r="D562" s="660" t="s">
        <v>145</v>
      </c>
      <c r="E562" s="660" t="s">
        <v>216</v>
      </c>
      <c r="F562" s="660" t="s">
        <v>217</v>
      </c>
      <c r="G562" s="424" t="s">
        <v>1129</v>
      </c>
      <c r="H562" s="424" t="s">
        <v>1129</v>
      </c>
      <c r="I562" s="440" t="s">
        <v>649</v>
      </c>
      <c r="J562" s="441" t="s">
        <v>650</v>
      </c>
    </row>
    <row r="563" spans="1:10" ht="13.5" thickBot="1">
      <c r="A563" s="426"/>
      <c r="B563" s="661" t="s">
        <v>559</v>
      </c>
      <c r="C563" s="661" t="s">
        <v>559</v>
      </c>
      <c r="D563" s="661" t="s">
        <v>559</v>
      </c>
      <c r="E563" s="661" t="s">
        <v>559</v>
      </c>
      <c r="F563" s="661" t="s">
        <v>559</v>
      </c>
      <c r="G563" s="427" t="s">
        <v>207</v>
      </c>
      <c r="H563" s="427" t="s">
        <v>87</v>
      </c>
      <c r="I563" s="601" t="s">
        <v>651</v>
      </c>
      <c r="J563" s="443"/>
    </row>
    <row r="564" spans="1:10" ht="12.75">
      <c r="A564" s="444" t="s">
        <v>982</v>
      </c>
      <c r="B564" s="818">
        <v>0</v>
      </c>
      <c r="C564" s="818">
        <v>0</v>
      </c>
      <c r="D564" s="818">
        <v>0</v>
      </c>
      <c r="E564" s="818">
        <v>0</v>
      </c>
      <c r="F564" s="818">
        <v>0</v>
      </c>
      <c r="G564" s="818">
        <v>0</v>
      </c>
      <c r="H564" s="916" t="str">
        <f>IF(OR(G564=0,F564=0),"*",G564/F564)</f>
        <v>*</v>
      </c>
      <c r="I564" s="592" t="s">
        <v>701</v>
      </c>
      <c r="J564" s="569" t="s">
        <v>282</v>
      </c>
    </row>
    <row r="565" spans="1:12" ht="12.75">
      <c r="A565" s="496" t="s">
        <v>982</v>
      </c>
      <c r="B565" s="928">
        <v>0</v>
      </c>
      <c r="C565" s="928">
        <v>0</v>
      </c>
      <c r="D565" s="928">
        <v>0</v>
      </c>
      <c r="E565" s="928">
        <v>0</v>
      </c>
      <c r="F565" s="928">
        <v>0</v>
      </c>
      <c r="G565" s="928">
        <v>0</v>
      </c>
      <c r="H565" s="916" t="str">
        <f>IF(OR(G565=0,F565=0),"*",G565/F565)</f>
        <v>*</v>
      </c>
      <c r="I565" s="447" t="s">
        <v>705</v>
      </c>
      <c r="J565" s="434" t="s">
        <v>877</v>
      </c>
      <c r="L565" s="104">
        <f>SUM(G564:G565)</f>
        <v>0</v>
      </c>
    </row>
    <row r="566" spans="1:12" ht="12.75">
      <c r="A566" s="606" t="s">
        <v>983</v>
      </c>
      <c r="B566" s="929">
        <v>0</v>
      </c>
      <c r="C566" s="929">
        <v>0</v>
      </c>
      <c r="D566" s="929">
        <v>0</v>
      </c>
      <c r="E566" s="929">
        <v>0</v>
      </c>
      <c r="F566" s="929">
        <v>0</v>
      </c>
      <c r="G566" s="929">
        <v>0</v>
      </c>
      <c r="H566" s="916" t="str">
        <f>IF(OR(G566=0,F566=0),"*",G566/F566)</f>
        <v>*</v>
      </c>
      <c r="I566" s="609" t="s">
        <v>695</v>
      </c>
      <c r="J566" s="607" t="s">
        <v>874</v>
      </c>
      <c r="L566" s="1">
        <f>SUM(G566)</f>
        <v>0</v>
      </c>
    </row>
    <row r="567" spans="1:10" ht="13.5" thickBot="1">
      <c r="A567" s="426" t="s">
        <v>420</v>
      </c>
      <c r="B567" s="930">
        <v>0</v>
      </c>
      <c r="C567" s="930">
        <v>0</v>
      </c>
      <c r="D567" s="930">
        <v>0</v>
      </c>
      <c r="E567" s="930">
        <v>0</v>
      </c>
      <c r="F567" s="930">
        <v>0</v>
      </c>
      <c r="G567" s="930">
        <f>SUM(G564:G566)</f>
        <v>0</v>
      </c>
      <c r="H567" s="930" t="str">
        <f>IF(OR(G567=0,F567=0),"*",G567/F567)</f>
        <v>*</v>
      </c>
      <c r="I567" s="671"/>
      <c r="J567" s="443"/>
    </row>
    <row r="568" spans="1:10" ht="6.75" customHeight="1">
      <c r="A568" s="530"/>
      <c r="B568" s="531"/>
      <c r="C568" s="531"/>
      <c r="D568" s="531"/>
      <c r="E568" s="531"/>
      <c r="F568" s="531"/>
      <c r="G568" s="531"/>
      <c r="H568" s="515"/>
      <c r="I568" s="439"/>
      <c r="J568" s="492"/>
    </row>
    <row r="569" spans="1:9" ht="19.5" thickBot="1">
      <c r="A569" s="438" t="s">
        <v>984</v>
      </c>
      <c r="B569" s="304"/>
      <c r="C569" s="304"/>
      <c r="D569" s="304"/>
      <c r="E569" s="304"/>
      <c r="F569" s="304"/>
      <c r="G569" s="304"/>
      <c r="H569" s="304"/>
      <c r="I569" s="439"/>
    </row>
    <row r="570" spans="1:10" ht="12.75">
      <c r="A570" s="423" t="s">
        <v>647</v>
      </c>
      <c r="B570" s="660" t="s">
        <v>648</v>
      </c>
      <c r="C570" s="660" t="s">
        <v>931</v>
      </c>
      <c r="D570" s="660" t="s">
        <v>145</v>
      </c>
      <c r="E570" s="660" t="s">
        <v>216</v>
      </c>
      <c r="F570" s="660" t="s">
        <v>217</v>
      </c>
      <c r="G570" s="424" t="s">
        <v>1129</v>
      </c>
      <c r="H570" s="424" t="s">
        <v>1129</v>
      </c>
      <c r="I570" s="532" t="s">
        <v>649</v>
      </c>
      <c r="J570" s="441" t="s">
        <v>650</v>
      </c>
    </row>
    <row r="571" spans="1:11" ht="13.5" thickBot="1">
      <c r="A571" s="426"/>
      <c r="B571" s="661" t="s">
        <v>559</v>
      </c>
      <c r="C571" s="661" t="s">
        <v>559</v>
      </c>
      <c r="D571" s="661" t="s">
        <v>559</v>
      </c>
      <c r="E571" s="661" t="s">
        <v>559</v>
      </c>
      <c r="F571" s="661" t="s">
        <v>559</v>
      </c>
      <c r="G571" s="427" t="s">
        <v>207</v>
      </c>
      <c r="H571" s="427" t="s">
        <v>87</v>
      </c>
      <c r="I571" s="533" t="s">
        <v>651</v>
      </c>
      <c r="J571" s="443"/>
      <c r="K571" s="408"/>
    </row>
    <row r="572" spans="1:14" ht="12.75">
      <c r="A572" s="534" t="s">
        <v>985</v>
      </c>
      <c r="B572" s="931">
        <v>790</v>
      </c>
      <c r="C572" s="931">
        <v>2180</v>
      </c>
      <c r="D572" s="931">
        <v>2180</v>
      </c>
      <c r="E572" s="931">
        <v>2180</v>
      </c>
      <c r="F572" s="931">
        <v>2180</v>
      </c>
      <c r="G572" s="931">
        <v>2180</v>
      </c>
      <c r="H572" s="918">
        <f aca="true" t="shared" si="18" ref="H572:H600">IF(OR(G572=0,F572=0),"*",G572/F572)</f>
        <v>1</v>
      </c>
      <c r="I572" s="622" t="s">
        <v>678</v>
      </c>
      <c r="J572" s="490" t="s">
        <v>679</v>
      </c>
      <c r="K572" s="408"/>
      <c r="L572" s="519"/>
      <c r="M572" s="439"/>
      <c r="N572" s="164"/>
    </row>
    <row r="573" spans="1:14" ht="12.75">
      <c r="A573" s="535" t="s">
        <v>985</v>
      </c>
      <c r="B573" s="932">
        <v>0</v>
      </c>
      <c r="C573" s="932">
        <v>0</v>
      </c>
      <c r="D573" s="932">
        <v>0</v>
      </c>
      <c r="E573" s="932">
        <v>0</v>
      </c>
      <c r="F573" s="932">
        <v>0</v>
      </c>
      <c r="G573" s="932">
        <v>0</v>
      </c>
      <c r="H573" s="916" t="str">
        <f t="shared" si="18"/>
        <v>*</v>
      </c>
      <c r="I573" s="592" t="s">
        <v>670</v>
      </c>
      <c r="J573" s="434" t="s">
        <v>883</v>
      </c>
      <c r="K573" s="408"/>
      <c r="L573" s="519"/>
      <c r="M573" s="439"/>
      <c r="N573" s="164"/>
    </row>
    <row r="574" spans="1:14" ht="12.75">
      <c r="A574" s="536" t="s">
        <v>985</v>
      </c>
      <c r="B574" s="932">
        <v>0</v>
      </c>
      <c r="C574" s="932">
        <v>0</v>
      </c>
      <c r="D574" s="932">
        <v>0</v>
      </c>
      <c r="E574" s="932">
        <v>0</v>
      </c>
      <c r="F574" s="932">
        <v>0</v>
      </c>
      <c r="G574" s="932">
        <v>0</v>
      </c>
      <c r="H574" s="916" t="str">
        <f t="shared" si="18"/>
        <v>*</v>
      </c>
      <c r="I574" s="592" t="s">
        <v>717</v>
      </c>
      <c r="J574" s="434" t="s">
        <v>932</v>
      </c>
      <c r="K574" s="408"/>
      <c r="L574" s="519"/>
      <c r="M574" s="439"/>
      <c r="N574" s="164"/>
    </row>
    <row r="575" spans="1:14" ht="12.75">
      <c r="A575" s="536" t="s">
        <v>985</v>
      </c>
      <c r="B575" s="932">
        <v>0</v>
      </c>
      <c r="C575" s="932">
        <v>0</v>
      </c>
      <c r="D575" s="932">
        <v>0</v>
      </c>
      <c r="E575" s="932">
        <v>0</v>
      </c>
      <c r="F575" s="932">
        <v>0</v>
      </c>
      <c r="G575" s="932">
        <v>0</v>
      </c>
      <c r="H575" s="916" t="str">
        <f t="shared" si="18"/>
        <v>*</v>
      </c>
      <c r="I575" s="592" t="s">
        <v>732</v>
      </c>
      <c r="J575" s="474" t="s">
        <v>986</v>
      </c>
      <c r="K575" s="408"/>
      <c r="L575" s="519"/>
      <c r="M575" s="439"/>
      <c r="N575" s="520"/>
    </row>
    <row r="576" spans="1:14" ht="12.75">
      <c r="A576" s="599" t="s">
        <v>985</v>
      </c>
      <c r="B576" s="925">
        <v>0</v>
      </c>
      <c r="C576" s="925">
        <v>0</v>
      </c>
      <c r="D576" s="925">
        <v>0</v>
      </c>
      <c r="E576" s="925">
        <v>0</v>
      </c>
      <c r="F576" s="925">
        <v>0</v>
      </c>
      <c r="G576" s="925">
        <v>0</v>
      </c>
      <c r="H576" s="916" t="str">
        <f t="shared" si="18"/>
        <v>*</v>
      </c>
      <c r="I576" s="594" t="s">
        <v>737</v>
      </c>
      <c r="J576" s="487" t="s">
        <v>873</v>
      </c>
      <c r="K576" s="408"/>
      <c r="L576" s="519"/>
      <c r="M576" s="439"/>
      <c r="N576" s="520"/>
    </row>
    <row r="577" spans="1:14" ht="12.75">
      <c r="A577" s="610" t="s">
        <v>985</v>
      </c>
      <c r="B577" s="933">
        <v>0</v>
      </c>
      <c r="C577" s="933">
        <v>0</v>
      </c>
      <c r="D577" s="933">
        <v>4</v>
      </c>
      <c r="E577" s="933">
        <v>4</v>
      </c>
      <c r="F577" s="933">
        <v>4</v>
      </c>
      <c r="G577" s="933">
        <v>4</v>
      </c>
      <c r="H577" s="916">
        <f t="shared" si="18"/>
        <v>1</v>
      </c>
      <c r="I577" s="609" t="s">
        <v>695</v>
      </c>
      <c r="J577" s="607" t="s">
        <v>874</v>
      </c>
      <c r="K577" s="408"/>
      <c r="L577" s="519"/>
      <c r="M577" s="439"/>
      <c r="N577" s="164"/>
    </row>
    <row r="578" spans="1:14" ht="12.75">
      <c r="A578" s="535" t="s">
        <v>985</v>
      </c>
      <c r="B578" s="932">
        <v>0</v>
      </c>
      <c r="C578" s="932">
        <v>0</v>
      </c>
      <c r="D578" s="932">
        <v>18</v>
      </c>
      <c r="E578" s="932">
        <v>22</v>
      </c>
      <c r="F578" s="932">
        <v>22</v>
      </c>
      <c r="G578" s="932">
        <v>27</v>
      </c>
      <c r="H578" s="916">
        <f t="shared" si="18"/>
        <v>1.2272727272727273</v>
      </c>
      <c r="I578" s="605" t="s">
        <v>697</v>
      </c>
      <c r="J578" s="483" t="s">
        <v>698</v>
      </c>
      <c r="K578" s="408"/>
      <c r="L578" s="519"/>
      <c r="M578" s="439"/>
      <c r="N578" s="164"/>
    </row>
    <row r="579" spans="1:14" ht="12.75">
      <c r="A579" s="536" t="s">
        <v>985</v>
      </c>
      <c r="B579" s="927">
        <v>90</v>
      </c>
      <c r="C579" s="927">
        <v>90</v>
      </c>
      <c r="D579" s="927">
        <v>90</v>
      </c>
      <c r="E579" s="927">
        <v>90</v>
      </c>
      <c r="F579" s="927">
        <v>90</v>
      </c>
      <c r="G579" s="927">
        <v>46</v>
      </c>
      <c r="H579" s="916">
        <f t="shared" si="18"/>
        <v>0.5111111111111111</v>
      </c>
      <c r="I579" s="592" t="s">
        <v>699</v>
      </c>
      <c r="J579" s="473" t="s">
        <v>987</v>
      </c>
      <c r="K579" s="408"/>
      <c r="L579" s="519"/>
      <c r="M579" s="439"/>
      <c r="N579" s="520"/>
    </row>
    <row r="580" spans="1:14" ht="12.75">
      <c r="A580" s="536" t="s">
        <v>985</v>
      </c>
      <c r="B580" s="932">
        <v>0</v>
      </c>
      <c r="C580" s="932">
        <v>0</v>
      </c>
      <c r="D580" s="932">
        <v>0</v>
      </c>
      <c r="E580" s="932">
        <v>0</v>
      </c>
      <c r="F580" s="932">
        <v>0</v>
      </c>
      <c r="G580" s="932">
        <v>0</v>
      </c>
      <c r="H580" s="916" t="str">
        <f t="shared" si="18"/>
        <v>*</v>
      </c>
      <c r="I580" s="592" t="s">
        <v>701</v>
      </c>
      <c r="J580" s="569" t="s">
        <v>282</v>
      </c>
      <c r="K580" s="408"/>
      <c r="L580" s="519"/>
      <c r="M580" s="439"/>
      <c r="N580" s="164"/>
    </row>
    <row r="581" spans="1:14" ht="12.75">
      <c r="A581" s="536" t="s">
        <v>985</v>
      </c>
      <c r="B581" s="927">
        <v>0</v>
      </c>
      <c r="C581" s="927">
        <v>0</v>
      </c>
      <c r="D581" s="927">
        <v>0</v>
      </c>
      <c r="E581" s="927">
        <v>0</v>
      </c>
      <c r="F581" s="927">
        <v>0</v>
      </c>
      <c r="G581" s="927">
        <v>0</v>
      </c>
      <c r="H581" s="916" t="str">
        <f t="shared" si="18"/>
        <v>*</v>
      </c>
      <c r="I581" s="592" t="s">
        <v>705</v>
      </c>
      <c r="J581" s="434" t="s">
        <v>877</v>
      </c>
      <c r="K581" s="408"/>
      <c r="L581" s="519"/>
      <c r="M581" s="439"/>
      <c r="N581" s="164"/>
    </row>
    <row r="582" spans="1:14" ht="12.75">
      <c r="A582" s="536" t="s">
        <v>985</v>
      </c>
      <c r="B582" s="934">
        <v>18</v>
      </c>
      <c r="C582" s="934">
        <v>18</v>
      </c>
      <c r="D582" s="934">
        <v>18</v>
      </c>
      <c r="E582" s="934">
        <v>18</v>
      </c>
      <c r="F582" s="934">
        <v>18</v>
      </c>
      <c r="G582" s="934">
        <v>18</v>
      </c>
      <c r="H582" s="916">
        <f t="shared" si="18"/>
        <v>1</v>
      </c>
      <c r="I582" s="592" t="s">
        <v>723</v>
      </c>
      <c r="J582" s="434" t="s">
        <v>988</v>
      </c>
      <c r="K582" s="408"/>
      <c r="L582" s="519"/>
      <c r="M582" s="439"/>
      <c r="N582" s="164"/>
    </row>
    <row r="583" spans="1:14" ht="12.75">
      <c r="A583" s="536" t="s">
        <v>985</v>
      </c>
      <c r="B583" s="641">
        <v>0</v>
      </c>
      <c r="C583" s="641">
        <v>0</v>
      </c>
      <c r="D583" s="641">
        <v>0</v>
      </c>
      <c r="E583" s="641">
        <v>0</v>
      </c>
      <c r="F583" s="641">
        <v>0</v>
      </c>
      <c r="G583" s="641">
        <v>0</v>
      </c>
      <c r="H583" s="916" t="str">
        <f t="shared" si="18"/>
        <v>*</v>
      </c>
      <c r="I583" s="592" t="s">
        <v>673</v>
      </c>
      <c r="J583" s="434" t="s">
        <v>674</v>
      </c>
      <c r="K583" s="408"/>
      <c r="L583" s="519"/>
      <c r="M583" s="439"/>
      <c r="N583" s="164"/>
    </row>
    <row r="584" spans="1:14" ht="12.75">
      <c r="A584" s="536" t="s">
        <v>985</v>
      </c>
      <c r="B584" s="641">
        <v>0</v>
      </c>
      <c r="C584" s="641">
        <v>0</v>
      </c>
      <c r="D584" s="641">
        <v>0</v>
      </c>
      <c r="E584" s="641">
        <v>0</v>
      </c>
      <c r="F584" s="641">
        <v>0</v>
      </c>
      <c r="G584" s="641">
        <v>0</v>
      </c>
      <c r="H584" s="916" t="str">
        <f t="shared" si="18"/>
        <v>*</v>
      </c>
      <c r="I584" s="592" t="s">
        <v>778</v>
      </c>
      <c r="J584" s="569" t="s">
        <v>76</v>
      </c>
      <c r="K584" s="408"/>
      <c r="L584" s="519"/>
      <c r="M584" s="439"/>
      <c r="N584" s="164"/>
    </row>
    <row r="585" spans="1:14" ht="12.75">
      <c r="A585" s="536" t="s">
        <v>985</v>
      </c>
      <c r="B585" s="641">
        <v>0</v>
      </c>
      <c r="C585" s="641">
        <v>0</v>
      </c>
      <c r="D585" s="641">
        <v>0</v>
      </c>
      <c r="E585" s="641">
        <v>0</v>
      </c>
      <c r="F585" s="641">
        <v>0</v>
      </c>
      <c r="G585" s="641">
        <v>0</v>
      </c>
      <c r="H585" s="916" t="str">
        <f t="shared" si="18"/>
        <v>*</v>
      </c>
      <c r="I585" s="592" t="s">
        <v>797</v>
      </c>
      <c r="J585" s="434" t="s">
        <v>989</v>
      </c>
      <c r="K585" s="408"/>
      <c r="L585" s="519"/>
      <c r="M585" s="439"/>
      <c r="N585" s="164"/>
    </row>
    <row r="586" spans="1:14" ht="12.75">
      <c r="A586" s="536" t="s">
        <v>985</v>
      </c>
      <c r="B586" s="641">
        <v>0</v>
      </c>
      <c r="C586" s="641">
        <v>0</v>
      </c>
      <c r="D586" s="641">
        <v>0</v>
      </c>
      <c r="E586" s="641">
        <v>1</v>
      </c>
      <c r="F586" s="641">
        <v>1</v>
      </c>
      <c r="G586" s="641">
        <v>1</v>
      </c>
      <c r="H586" s="916">
        <f t="shared" si="18"/>
        <v>1</v>
      </c>
      <c r="I586" s="592" t="s">
        <v>709</v>
      </c>
      <c r="J586" s="434" t="s">
        <v>879</v>
      </c>
      <c r="K586" s="408"/>
      <c r="L586" s="519">
        <f>SUM(G572:G586)</f>
        <v>2276</v>
      </c>
      <c r="M586" s="439"/>
      <c r="N586" s="164"/>
    </row>
    <row r="587" spans="1:14" ht="12.75">
      <c r="A587" s="536" t="s">
        <v>990</v>
      </c>
      <c r="B587" s="641">
        <v>24</v>
      </c>
      <c r="C587" s="641">
        <v>24</v>
      </c>
      <c r="D587" s="641">
        <v>24</v>
      </c>
      <c r="E587" s="641">
        <v>24</v>
      </c>
      <c r="F587" s="641">
        <v>24</v>
      </c>
      <c r="G587" s="641">
        <v>24</v>
      </c>
      <c r="H587" s="916">
        <f t="shared" si="18"/>
        <v>1</v>
      </c>
      <c r="I587" s="592" t="s">
        <v>739</v>
      </c>
      <c r="J587" s="569" t="s">
        <v>359</v>
      </c>
      <c r="K587" s="408"/>
      <c r="L587" s="519"/>
      <c r="M587" s="439"/>
      <c r="N587" s="164"/>
    </row>
    <row r="588" spans="1:14" ht="12.75">
      <c r="A588" s="536" t="s">
        <v>990</v>
      </c>
      <c r="B588" s="641">
        <v>0</v>
      </c>
      <c r="C588" s="641">
        <v>0</v>
      </c>
      <c r="D588" s="641">
        <v>0</v>
      </c>
      <c r="E588" s="641">
        <v>0</v>
      </c>
      <c r="F588" s="641">
        <v>0</v>
      </c>
      <c r="G588" s="641">
        <v>0</v>
      </c>
      <c r="H588" s="916" t="str">
        <f t="shared" si="18"/>
        <v>*</v>
      </c>
      <c r="I588" s="592" t="s">
        <v>852</v>
      </c>
      <c r="J588" s="473" t="s">
        <v>991</v>
      </c>
      <c r="K588" s="408"/>
      <c r="L588" s="519"/>
      <c r="M588" s="439"/>
      <c r="N588" s="520"/>
    </row>
    <row r="589" spans="1:14" ht="12.75">
      <c r="A589" s="536" t="s">
        <v>992</v>
      </c>
      <c r="B589" s="641">
        <v>0</v>
      </c>
      <c r="C589" s="641">
        <v>0</v>
      </c>
      <c r="D589" s="641">
        <v>0</v>
      </c>
      <c r="E589" s="641">
        <v>0</v>
      </c>
      <c r="F589" s="641">
        <v>0</v>
      </c>
      <c r="G589" s="641">
        <v>0</v>
      </c>
      <c r="H589" s="916" t="str">
        <f t="shared" si="18"/>
        <v>*</v>
      </c>
      <c r="I589" s="592" t="s">
        <v>856</v>
      </c>
      <c r="J589" s="434" t="s">
        <v>912</v>
      </c>
      <c r="K589" s="408"/>
      <c r="L589" s="519"/>
      <c r="M589" s="439"/>
      <c r="N589" s="164"/>
    </row>
    <row r="590" spans="1:14" ht="12.75">
      <c r="A590" s="599" t="s">
        <v>83</v>
      </c>
      <c r="B590" s="641">
        <v>6</v>
      </c>
      <c r="C590" s="641">
        <v>6</v>
      </c>
      <c r="D590" s="641">
        <v>6</v>
      </c>
      <c r="E590" s="641">
        <v>6</v>
      </c>
      <c r="F590" s="641">
        <v>6</v>
      </c>
      <c r="G590" s="641">
        <v>6</v>
      </c>
      <c r="H590" s="916">
        <f t="shared" si="18"/>
        <v>1</v>
      </c>
      <c r="I590" s="643" t="s">
        <v>960</v>
      </c>
      <c r="J590" s="571" t="s">
        <v>347</v>
      </c>
      <c r="K590" s="408"/>
      <c r="L590" s="519"/>
      <c r="M590" s="439"/>
      <c r="N590" s="164"/>
    </row>
    <row r="591" spans="1:14" ht="12.75">
      <c r="A591" s="599" t="s">
        <v>992</v>
      </c>
      <c r="B591" s="641">
        <v>0</v>
      </c>
      <c r="C591" s="641">
        <v>0</v>
      </c>
      <c r="D591" s="641">
        <v>0</v>
      </c>
      <c r="E591" s="641">
        <v>0</v>
      </c>
      <c r="F591" s="641">
        <v>0</v>
      </c>
      <c r="G591" s="641">
        <v>0</v>
      </c>
      <c r="H591" s="916" t="str">
        <f t="shared" si="18"/>
        <v>*</v>
      </c>
      <c r="I591" s="643" t="s">
        <v>909</v>
      </c>
      <c r="J591" s="571" t="s">
        <v>1049</v>
      </c>
      <c r="K591" s="408"/>
      <c r="L591" s="519"/>
      <c r="M591" s="439"/>
      <c r="N591" s="164"/>
    </row>
    <row r="592" spans="1:14" ht="12.75">
      <c r="A592" s="599" t="s">
        <v>992</v>
      </c>
      <c r="B592" s="641">
        <v>2</v>
      </c>
      <c r="C592" s="641">
        <v>2</v>
      </c>
      <c r="D592" s="641">
        <v>2</v>
      </c>
      <c r="E592" s="641">
        <v>2</v>
      </c>
      <c r="F592" s="641">
        <v>2</v>
      </c>
      <c r="G592" s="641">
        <v>2</v>
      </c>
      <c r="H592" s="916">
        <f t="shared" si="18"/>
        <v>1</v>
      </c>
      <c r="I592" s="643" t="s">
        <v>418</v>
      </c>
      <c r="J592" s="571" t="s">
        <v>198</v>
      </c>
      <c r="K592" s="408"/>
      <c r="L592" s="519">
        <f>SUM(G587:G592)</f>
        <v>32</v>
      </c>
      <c r="M592" s="439"/>
      <c r="N592" s="164"/>
    </row>
    <row r="593" spans="1:14" ht="12.75">
      <c r="A593" s="599" t="s">
        <v>993</v>
      </c>
      <c r="B593" s="641">
        <v>0</v>
      </c>
      <c r="C593" s="641">
        <v>0</v>
      </c>
      <c r="D593" s="641">
        <v>0</v>
      </c>
      <c r="E593" s="641">
        <v>0</v>
      </c>
      <c r="F593" s="641">
        <v>0</v>
      </c>
      <c r="G593" s="641">
        <v>0</v>
      </c>
      <c r="H593" s="916" t="str">
        <f t="shared" si="18"/>
        <v>*</v>
      </c>
      <c r="I593" s="594" t="s">
        <v>737</v>
      </c>
      <c r="J593" s="430" t="s">
        <v>873</v>
      </c>
      <c r="K593" s="408"/>
      <c r="L593" s="519"/>
      <c r="M593" s="439"/>
      <c r="N593" s="164"/>
    </row>
    <row r="594" spans="1:14" ht="12.75">
      <c r="A594" s="610" t="s">
        <v>993</v>
      </c>
      <c r="B594" s="933">
        <v>30</v>
      </c>
      <c r="C594" s="933">
        <v>30</v>
      </c>
      <c r="D594" s="933">
        <v>30</v>
      </c>
      <c r="E594" s="933">
        <v>30</v>
      </c>
      <c r="F594" s="933">
        <v>30</v>
      </c>
      <c r="G594" s="933">
        <v>20</v>
      </c>
      <c r="H594" s="916">
        <f t="shared" si="18"/>
        <v>0.6666666666666666</v>
      </c>
      <c r="I594" s="609" t="s">
        <v>695</v>
      </c>
      <c r="J594" s="607" t="s">
        <v>874</v>
      </c>
      <c r="K594" s="408"/>
      <c r="L594" s="519"/>
      <c r="M594" s="439"/>
      <c r="N594" s="520"/>
    </row>
    <row r="595" spans="1:14" ht="12.75">
      <c r="A595" s="535" t="s">
        <v>993</v>
      </c>
      <c r="B595" s="932">
        <v>190</v>
      </c>
      <c r="C595" s="932">
        <v>190</v>
      </c>
      <c r="D595" s="932">
        <v>200</v>
      </c>
      <c r="E595" s="932">
        <v>200</v>
      </c>
      <c r="F595" s="932">
        <v>200</v>
      </c>
      <c r="G595" s="932">
        <v>204</v>
      </c>
      <c r="H595" s="916">
        <f t="shared" si="18"/>
        <v>1.02</v>
      </c>
      <c r="I595" s="605" t="s">
        <v>678</v>
      </c>
      <c r="J595" s="474" t="s">
        <v>994</v>
      </c>
      <c r="K595" s="408"/>
      <c r="L595" s="519"/>
      <c r="M595" s="439"/>
      <c r="N595" s="164"/>
    </row>
    <row r="596" spans="1:14" ht="12.75">
      <c r="A596" s="536" t="s">
        <v>993</v>
      </c>
      <c r="B596" s="641">
        <v>0</v>
      </c>
      <c r="C596" s="641">
        <v>0</v>
      </c>
      <c r="D596" s="641">
        <v>0</v>
      </c>
      <c r="E596" s="641">
        <v>0</v>
      </c>
      <c r="F596" s="641">
        <v>0</v>
      </c>
      <c r="G596" s="641">
        <v>0</v>
      </c>
      <c r="H596" s="916" t="str">
        <f t="shared" si="18"/>
        <v>*</v>
      </c>
      <c r="I596" s="592" t="s">
        <v>868</v>
      </c>
      <c r="J596" s="473" t="s">
        <v>995</v>
      </c>
      <c r="K596" s="408"/>
      <c r="L596" s="519"/>
      <c r="M596" s="439"/>
      <c r="N596" s="164"/>
    </row>
    <row r="597" spans="1:14" ht="12.75">
      <c r="A597" s="536" t="s">
        <v>993</v>
      </c>
      <c r="B597" s="641">
        <v>0</v>
      </c>
      <c r="C597" s="641">
        <v>0</v>
      </c>
      <c r="D597" s="641">
        <v>0</v>
      </c>
      <c r="E597" s="641">
        <v>0</v>
      </c>
      <c r="F597" s="641">
        <v>0</v>
      </c>
      <c r="G597" s="641">
        <v>0</v>
      </c>
      <c r="H597" s="916" t="str">
        <f t="shared" si="18"/>
        <v>*</v>
      </c>
      <c r="I597" s="592" t="s">
        <v>746</v>
      </c>
      <c r="J597" s="268" t="s">
        <v>997</v>
      </c>
      <c r="K597" s="408"/>
      <c r="L597" s="519"/>
      <c r="M597" s="439"/>
      <c r="N597" s="164"/>
    </row>
    <row r="598" spans="1:14" ht="12.75">
      <c r="A598" s="536" t="s">
        <v>993</v>
      </c>
      <c r="B598" s="641">
        <v>0</v>
      </c>
      <c r="C598" s="641">
        <v>0</v>
      </c>
      <c r="D598" s="641">
        <v>0</v>
      </c>
      <c r="E598" s="641">
        <v>0</v>
      </c>
      <c r="F598" s="641">
        <v>0</v>
      </c>
      <c r="G598" s="641">
        <v>5</v>
      </c>
      <c r="H598" s="916" t="str">
        <f t="shared" si="18"/>
        <v>*</v>
      </c>
      <c r="I598" s="592" t="s">
        <v>701</v>
      </c>
      <c r="J598" s="569" t="s">
        <v>282</v>
      </c>
      <c r="K598" s="408"/>
      <c r="L598" s="115"/>
      <c r="M598" s="525"/>
      <c r="N598" s="526"/>
    </row>
    <row r="599" spans="1:12" ht="13.5" thickBot="1">
      <c r="A599" s="536" t="s">
        <v>993</v>
      </c>
      <c r="B599" s="821">
        <v>0</v>
      </c>
      <c r="C599" s="821">
        <v>0</v>
      </c>
      <c r="D599" s="821">
        <v>0</v>
      </c>
      <c r="E599" s="821">
        <v>0</v>
      </c>
      <c r="F599" s="821">
        <v>0</v>
      </c>
      <c r="G599" s="821">
        <v>0</v>
      </c>
      <c r="H599" s="916" t="str">
        <f t="shared" si="18"/>
        <v>*</v>
      </c>
      <c r="I599" s="594" t="s">
        <v>705</v>
      </c>
      <c r="J599" s="434" t="s">
        <v>877</v>
      </c>
      <c r="K599" s="408"/>
      <c r="L599" s="104">
        <f>SUM(G593:G599)</f>
        <v>229</v>
      </c>
    </row>
    <row r="600" spans="1:10" ht="13.5" thickBot="1">
      <c r="A600" s="514" t="s">
        <v>420</v>
      </c>
      <c r="B600" s="822">
        <f aca="true" t="shared" si="19" ref="B600:G600">SUM(B572:B599)</f>
        <v>1150</v>
      </c>
      <c r="C600" s="822">
        <f t="shared" si="19"/>
        <v>2540</v>
      </c>
      <c r="D600" s="822">
        <f t="shared" si="19"/>
        <v>2572</v>
      </c>
      <c r="E600" s="822">
        <f t="shared" si="19"/>
        <v>2577</v>
      </c>
      <c r="F600" s="822">
        <f t="shared" si="19"/>
        <v>2577</v>
      </c>
      <c r="G600" s="822">
        <f t="shared" si="19"/>
        <v>2537</v>
      </c>
      <c r="H600" s="892">
        <f t="shared" si="18"/>
        <v>0.9844780752813349</v>
      </c>
      <c r="I600" s="451"/>
      <c r="J600" s="452"/>
    </row>
    <row r="601" spans="1:10" ht="12.75">
      <c r="A601" s="489"/>
      <c r="B601" s="515"/>
      <c r="C601" s="515"/>
      <c r="D601" s="515"/>
      <c r="E601" s="515"/>
      <c r="F601" s="515"/>
      <c r="G601" s="515"/>
      <c r="H601" s="515"/>
      <c r="I601" s="439"/>
      <c r="J601" s="489"/>
    </row>
    <row r="602" spans="1:10" ht="19.5" thickBot="1">
      <c r="A602" s="537" t="s">
        <v>998</v>
      </c>
      <c r="B602" s="421"/>
      <c r="C602" s="421"/>
      <c r="D602" s="421"/>
      <c r="E602" s="421"/>
      <c r="F602" s="421"/>
      <c r="G602" s="421"/>
      <c r="H602" s="421"/>
      <c r="I602" s="439"/>
      <c r="J602" s="164"/>
    </row>
    <row r="603" spans="1:10" ht="12.75">
      <c r="A603" s="423" t="s">
        <v>647</v>
      </c>
      <c r="B603" s="660" t="s">
        <v>648</v>
      </c>
      <c r="C603" s="660" t="s">
        <v>931</v>
      </c>
      <c r="D603" s="660" t="s">
        <v>145</v>
      </c>
      <c r="E603" s="660" t="s">
        <v>216</v>
      </c>
      <c r="F603" s="660" t="s">
        <v>217</v>
      </c>
      <c r="G603" s="424" t="s">
        <v>1129</v>
      </c>
      <c r="H603" s="424" t="s">
        <v>1129</v>
      </c>
      <c r="I603" s="440" t="s">
        <v>649</v>
      </c>
      <c r="J603" s="441" t="s">
        <v>999</v>
      </c>
    </row>
    <row r="604" spans="1:10" ht="13.5" thickBot="1">
      <c r="A604" s="426"/>
      <c r="B604" s="661" t="s">
        <v>559</v>
      </c>
      <c r="C604" s="661" t="s">
        <v>559</v>
      </c>
      <c r="D604" s="661" t="s">
        <v>559</v>
      </c>
      <c r="E604" s="661" t="s">
        <v>559</v>
      </c>
      <c r="F604" s="661" t="s">
        <v>559</v>
      </c>
      <c r="G604" s="427" t="s">
        <v>207</v>
      </c>
      <c r="H604" s="427" t="s">
        <v>87</v>
      </c>
      <c r="I604" s="442" t="s">
        <v>651</v>
      </c>
      <c r="J604" s="443"/>
    </row>
    <row r="605" spans="1:10" ht="12.75">
      <c r="A605" s="444" t="s">
        <v>1000</v>
      </c>
      <c r="B605" s="924">
        <v>0</v>
      </c>
      <c r="C605" s="924">
        <v>0</v>
      </c>
      <c r="D605" s="924">
        <v>0</v>
      </c>
      <c r="E605" s="924">
        <v>0</v>
      </c>
      <c r="F605" s="924">
        <v>0</v>
      </c>
      <c r="G605" s="924">
        <v>0</v>
      </c>
      <c r="H605" s="918" t="str">
        <f aca="true" t="shared" si="20" ref="H605:H623">IF(OR(G605=0,F605=0),"*",G605/F605)</f>
        <v>*</v>
      </c>
      <c r="I605" s="622" t="s">
        <v>670</v>
      </c>
      <c r="J605" s="434" t="s">
        <v>883</v>
      </c>
    </row>
    <row r="606" spans="1:10" ht="12.75">
      <c r="A606" s="446" t="s">
        <v>1000</v>
      </c>
      <c r="B606" s="932">
        <v>0</v>
      </c>
      <c r="C606" s="932">
        <v>0</v>
      </c>
      <c r="D606" s="932">
        <v>0</v>
      </c>
      <c r="E606" s="932">
        <v>0</v>
      </c>
      <c r="F606" s="932">
        <v>0</v>
      </c>
      <c r="G606" s="932">
        <v>0</v>
      </c>
      <c r="H606" s="916" t="str">
        <f t="shared" si="20"/>
        <v>*</v>
      </c>
      <c r="I606" s="592" t="s">
        <v>688</v>
      </c>
      <c r="J606" s="474" t="s">
        <v>1001</v>
      </c>
    </row>
    <row r="607" spans="1:10" ht="12.75">
      <c r="A607" s="446" t="s">
        <v>1000</v>
      </c>
      <c r="B607" s="932">
        <v>0</v>
      </c>
      <c r="C607" s="932">
        <v>0</v>
      </c>
      <c r="D607" s="932">
        <v>0</v>
      </c>
      <c r="E607" s="932">
        <v>0</v>
      </c>
      <c r="F607" s="932">
        <v>0</v>
      </c>
      <c r="G607" s="932">
        <v>0</v>
      </c>
      <c r="H607" s="916" t="str">
        <f t="shared" si="20"/>
        <v>*</v>
      </c>
      <c r="I607" s="592" t="s">
        <v>818</v>
      </c>
      <c r="J607" s="488" t="s">
        <v>192</v>
      </c>
    </row>
    <row r="608" spans="1:10" ht="12.75">
      <c r="A608" s="446" t="s">
        <v>1000</v>
      </c>
      <c r="B608" s="932">
        <v>0</v>
      </c>
      <c r="C608" s="932">
        <v>0</v>
      </c>
      <c r="D608" s="932">
        <v>0</v>
      </c>
      <c r="E608" s="932">
        <v>0</v>
      </c>
      <c r="F608" s="932">
        <v>0</v>
      </c>
      <c r="G608" s="932">
        <v>0</v>
      </c>
      <c r="H608" s="916" t="str">
        <f t="shared" si="20"/>
        <v>*</v>
      </c>
      <c r="I608" s="748" t="s">
        <v>1058</v>
      </c>
      <c r="J608" s="569" t="s">
        <v>1160</v>
      </c>
    </row>
    <row r="609" spans="1:10" ht="12.75">
      <c r="A609" s="446" t="s">
        <v>1000</v>
      </c>
      <c r="B609" s="932">
        <v>0</v>
      </c>
      <c r="C609" s="932">
        <v>0</v>
      </c>
      <c r="D609" s="932">
        <v>0</v>
      </c>
      <c r="E609" s="932">
        <v>0</v>
      </c>
      <c r="F609" s="932">
        <v>0</v>
      </c>
      <c r="G609" s="932">
        <v>0</v>
      </c>
      <c r="H609" s="916" t="str">
        <f t="shared" si="20"/>
        <v>*</v>
      </c>
      <c r="I609" s="748" t="s">
        <v>67</v>
      </c>
      <c r="J609" s="569" t="s">
        <v>82</v>
      </c>
    </row>
    <row r="610" spans="1:10" ht="12.75">
      <c r="A610" s="433" t="s">
        <v>1000</v>
      </c>
      <c r="B610" s="932">
        <v>0</v>
      </c>
      <c r="C610" s="932">
        <v>0</v>
      </c>
      <c r="D610" s="932">
        <v>0</v>
      </c>
      <c r="E610" s="932">
        <v>0</v>
      </c>
      <c r="F610" s="932">
        <v>0</v>
      </c>
      <c r="G610" s="932">
        <v>0</v>
      </c>
      <c r="H610" s="916" t="str">
        <f t="shared" si="20"/>
        <v>*</v>
      </c>
      <c r="I610" s="594" t="s">
        <v>737</v>
      </c>
      <c r="J610" s="430" t="s">
        <v>873</v>
      </c>
    </row>
    <row r="611" spans="1:10" ht="12.75">
      <c r="A611" s="606" t="s">
        <v>1000</v>
      </c>
      <c r="B611" s="932">
        <v>0</v>
      </c>
      <c r="C611" s="932">
        <v>0</v>
      </c>
      <c r="D611" s="932">
        <v>0</v>
      </c>
      <c r="E611" s="932">
        <v>0</v>
      </c>
      <c r="F611" s="932">
        <v>0</v>
      </c>
      <c r="G611" s="932">
        <v>0</v>
      </c>
      <c r="H611" s="916" t="str">
        <f t="shared" si="20"/>
        <v>*</v>
      </c>
      <c r="I611" s="609" t="s">
        <v>695</v>
      </c>
      <c r="J611" s="607" t="s">
        <v>874</v>
      </c>
    </row>
    <row r="612" spans="1:10" ht="12.75">
      <c r="A612" s="496" t="s">
        <v>1000</v>
      </c>
      <c r="B612" s="932">
        <v>0</v>
      </c>
      <c r="C612" s="932">
        <v>0</v>
      </c>
      <c r="D612" s="932">
        <v>0</v>
      </c>
      <c r="E612" s="932">
        <v>0</v>
      </c>
      <c r="F612" s="932">
        <v>0</v>
      </c>
      <c r="G612" s="932">
        <v>0</v>
      </c>
      <c r="H612" s="916" t="str">
        <f t="shared" si="20"/>
        <v>*</v>
      </c>
      <c r="I612" s="605" t="s">
        <v>741</v>
      </c>
      <c r="J612" s="483" t="s">
        <v>911</v>
      </c>
    </row>
    <row r="613" spans="1:10" ht="12.75">
      <c r="A613" s="446" t="s">
        <v>1000</v>
      </c>
      <c r="B613" s="932">
        <v>0</v>
      </c>
      <c r="C613" s="932">
        <v>0</v>
      </c>
      <c r="D613" s="932">
        <v>0</v>
      </c>
      <c r="E613" s="932">
        <v>0</v>
      </c>
      <c r="F613" s="932">
        <v>0</v>
      </c>
      <c r="G613" s="932">
        <v>0</v>
      </c>
      <c r="H613" s="916" t="str">
        <f t="shared" si="20"/>
        <v>*</v>
      </c>
      <c r="I613" s="592" t="s">
        <v>693</v>
      </c>
      <c r="J613" s="434" t="s">
        <v>936</v>
      </c>
    </row>
    <row r="614" spans="1:10" ht="12.75">
      <c r="A614" s="446" t="s">
        <v>1000</v>
      </c>
      <c r="B614" s="932">
        <v>0</v>
      </c>
      <c r="C614" s="932">
        <v>0</v>
      </c>
      <c r="D614" s="932">
        <v>0</v>
      </c>
      <c r="E614" s="932">
        <v>0</v>
      </c>
      <c r="F614" s="932">
        <v>0</v>
      </c>
      <c r="G614" s="932">
        <v>0</v>
      </c>
      <c r="H614" s="916" t="str">
        <f t="shared" si="20"/>
        <v>*</v>
      </c>
      <c r="I614" s="592" t="s">
        <v>699</v>
      </c>
      <c r="J614" s="430" t="s">
        <v>955</v>
      </c>
    </row>
    <row r="615" spans="1:10" ht="12.75">
      <c r="A615" s="566" t="s">
        <v>358</v>
      </c>
      <c r="B615" s="932">
        <v>0</v>
      </c>
      <c r="C615" s="932">
        <v>0</v>
      </c>
      <c r="D615" s="932">
        <v>47</v>
      </c>
      <c r="E615" s="932">
        <v>47</v>
      </c>
      <c r="F615" s="932">
        <v>47</v>
      </c>
      <c r="G615" s="932">
        <v>47</v>
      </c>
      <c r="H615" s="916">
        <f t="shared" si="20"/>
        <v>1</v>
      </c>
      <c r="I615" s="593" t="s">
        <v>803</v>
      </c>
      <c r="J615" s="434" t="s">
        <v>876</v>
      </c>
    </row>
    <row r="616" spans="1:10" ht="12.75">
      <c r="A616" s="446" t="s">
        <v>1000</v>
      </c>
      <c r="B616" s="932">
        <v>0</v>
      </c>
      <c r="C616" s="932">
        <v>0</v>
      </c>
      <c r="D616" s="932">
        <v>0</v>
      </c>
      <c r="E616" s="932">
        <v>0</v>
      </c>
      <c r="F616" s="932">
        <v>0</v>
      </c>
      <c r="G616" s="932">
        <v>0</v>
      </c>
      <c r="H616" s="916" t="str">
        <f t="shared" si="20"/>
        <v>*</v>
      </c>
      <c r="I616" s="592" t="s">
        <v>701</v>
      </c>
      <c r="J616" s="569" t="s">
        <v>282</v>
      </c>
    </row>
    <row r="617" spans="1:10" ht="12.75">
      <c r="A617" s="446" t="s">
        <v>1000</v>
      </c>
      <c r="B617" s="932">
        <v>0</v>
      </c>
      <c r="C617" s="932">
        <v>0</v>
      </c>
      <c r="D617" s="932">
        <v>0</v>
      </c>
      <c r="E617" s="932">
        <v>0</v>
      </c>
      <c r="F617" s="932">
        <v>0</v>
      </c>
      <c r="G617" s="932">
        <v>0</v>
      </c>
      <c r="H617" s="916" t="str">
        <f t="shared" si="20"/>
        <v>*</v>
      </c>
      <c r="I617" s="592" t="s">
        <v>705</v>
      </c>
      <c r="J617" s="434" t="s">
        <v>877</v>
      </c>
    </row>
    <row r="618" spans="1:10" ht="12.75">
      <c r="A618" s="446" t="s">
        <v>1000</v>
      </c>
      <c r="B618" s="932">
        <v>0</v>
      </c>
      <c r="C618" s="932">
        <v>0</v>
      </c>
      <c r="D618" s="932">
        <v>0</v>
      </c>
      <c r="E618" s="932">
        <v>0</v>
      </c>
      <c r="F618" s="932">
        <v>0</v>
      </c>
      <c r="G618" s="932">
        <v>0</v>
      </c>
      <c r="H618" s="916" t="str">
        <f t="shared" si="20"/>
        <v>*</v>
      </c>
      <c r="I618" s="592" t="s">
        <v>707</v>
      </c>
      <c r="J618" s="569" t="s">
        <v>636</v>
      </c>
    </row>
    <row r="619" spans="1:10" ht="12.75">
      <c r="A619" s="446" t="s">
        <v>1000</v>
      </c>
      <c r="B619" s="932">
        <v>0</v>
      </c>
      <c r="C619" s="932">
        <v>0</v>
      </c>
      <c r="D619" s="932">
        <v>0</v>
      </c>
      <c r="E619" s="932">
        <v>0</v>
      </c>
      <c r="F619" s="932">
        <v>0</v>
      </c>
      <c r="G619" s="932">
        <v>0</v>
      </c>
      <c r="H619" s="916" t="str">
        <f t="shared" si="20"/>
        <v>*</v>
      </c>
      <c r="I619" s="592" t="s">
        <v>913</v>
      </c>
      <c r="J619" s="434" t="s">
        <v>914</v>
      </c>
    </row>
    <row r="620" spans="1:10" ht="12.75">
      <c r="A620" s="446" t="s">
        <v>1000</v>
      </c>
      <c r="B620" s="932">
        <v>0</v>
      </c>
      <c r="C620" s="932">
        <v>0</v>
      </c>
      <c r="D620" s="932">
        <v>0</v>
      </c>
      <c r="E620" s="932">
        <v>0</v>
      </c>
      <c r="F620" s="932">
        <v>0</v>
      </c>
      <c r="G620" s="932">
        <v>0</v>
      </c>
      <c r="H620" s="916" t="str">
        <f t="shared" si="20"/>
        <v>*</v>
      </c>
      <c r="I620" s="592" t="s">
        <v>778</v>
      </c>
      <c r="J620" s="569" t="s">
        <v>76</v>
      </c>
    </row>
    <row r="621" spans="1:10" ht="12.75">
      <c r="A621" s="433" t="s">
        <v>1000</v>
      </c>
      <c r="B621" s="932">
        <v>0</v>
      </c>
      <c r="C621" s="932">
        <v>0</v>
      </c>
      <c r="D621" s="932">
        <v>0</v>
      </c>
      <c r="E621" s="932">
        <v>0</v>
      </c>
      <c r="F621" s="932">
        <v>0</v>
      </c>
      <c r="G621" s="932">
        <v>0</v>
      </c>
      <c r="H621" s="916" t="str">
        <f t="shared" si="20"/>
        <v>*</v>
      </c>
      <c r="I621" s="594" t="s">
        <v>709</v>
      </c>
      <c r="J621" s="434" t="s">
        <v>879</v>
      </c>
    </row>
    <row r="622" spans="1:12" ht="13.5" thickBot="1">
      <c r="A622" s="450" t="s">
        <v>1000</v>
      </c>
      <c r="B622" s="935">
        <v>100</v>
      </c>
      <c r="C622" s="935">
        <v>100</v>
      </c>
      <c r="D622" s="935">
        <v>0</v>
      </c>
      <c r="E622" s="935">
        <v>0</v>
      </c>
      <c r="F622" s="935">
        <v>0</v>
      </c>
      <c r="G622" s="935">
        <v>0</v>
      </c>
      <c r="H622" s="916" t="str">
        <f t="shared" si="20"/>
        <v>*</v>
      </c>
      <c r="I622" s="595" t="s">
        <v>711</v>
      </c>
      <c r="J622" s="434" t="s">
        <v>880</v>
      </c>
      <c r="L622" s="104">
        <f>SUM(G605:G622)</f>
        <v>47</v>
      </c>
    </row>
    <row r="623" spans="1:10" ht="13.5" thickBot="1">
      <c r="A623" s="514" t="s">
        <v>420</v>
      </c>
      <c r="B623" s="822">
        <f aca="true" t="shared" si="21" ref="B623:G623">SUM(B605:B622)</f>
        <v>100</v>
      </c>
      <c r="C623" s="822">
        <f t="shared" si="21"/>
        <v>100</v>
      </c>
      <c r="D623" s="822">
        <f t="shared" si="21"/>
        <v>47</v>
      </c>
      <c r="E623" s="822">
        <f t="shared" si="21"/>
        <v>47</v>
      </c>
      <c r="F623" s="822">
        <f t="shared" si="21"/>
        <v>47</v>
      </c>
      <c r="G623" s="822">
        <f t="shared" si="21"/>
        <v>47</v>
      </c>
      <c r="H623" s="892">
        <f t="shared" si="20"/>
        <v>1</v>
      </c>
      <c r="I623" s="451"/>
      <c r="J623" s="452"/>
    </row>
    <row r="624" spans="1:16" ht="7.5" customHeight="1">
      <c r="A624" s="489"/>
      <c r="B624" s="515"/>
      <c r="C624" s="515"/>
      <c r="D624" s="515"/>
      <c r="E624" s="515"/>
      <c r="F624" s="515"/>
      <c r="G624" s="515"/>
      <c r="H624" s="515"/>
      <c r="I624" s="538"/>
      <c r="J624" s="489"/>
      <c r="K624" s="164"/>
      <c r="L624" s="164"/>
      <c r="M624" s="164"/>
      <c r="N624" s="164"/>
      <c r="O624" s="164"/>
      <c r="P624" s="164"/>
    </row>
    <row r="625" spans="1:16" ht="5.25" customHeight="1">
      <c r="A625" s="489"/>
      <c r="B625" s="515"/>
      <c r="C625" s="515"/>
      <c r="D625" s="515"/>
      <c r="E625" s="515"/>
      <c r="F625" s="515"/>
      <c r="G625" s="515"/>
      <c r="H625" s="515"/>
      <c r="I625" s="439"/>
      <c r="J625" s="489"/>
      <c r="K625" s="164"/>
      <c r="L625" s="164"/>
      <c r="M625" s="164"/>
      <c r="N625" s="164"/>
      <c r="O625" s="164"/>
      <c r="P625" s="164"/>
    </row>
    <row r="626" spans="1:16" ht="3" customHeight="1">
      <c r="A626" s="489"/>
      <c r="B626" s="515"/>
      <c r="C626" s="515"/>
      <c r="D626" s="515"/>
      <c r="E626" s="515"/>
      <c r="F626" s="515"/>
      <c r="G626" s="515"/>
      <c r="H626" s="515"/>
      <c r="I626" s="439"/>
      <c r="J626" s="489"/>
      <c r="K626" s="164"/>
      <c r="L626" s="164"/>
      <c r="M626" s="164"/>
      <c r="N626" s="164"/>
      <c r="O626" s="164"/>
      <c r="P626" s="164"/>
    </row>
    <row r="627" spans="1:10" ht="19.5" thickBot="1">
      <c r="A627" s="537" t="s">
        <v>1002</v>
      </c>
      <c r="B627" s="421"/>
      <c r="C627" s="421"/>
      <c r="D627" s="421"/>
      <c r="E627" s="421"/>
      <c r="F627" s="421"/>
      <c r="G627" s="421"/>
      <c r="H627" s="421"/>
      <c r="I627" s="439"/>
      <c r="J627" s="164"/>
    </row>
    <row r="628" spans="1:10" ht="12.75">
      <c r="A628" s="423" t="s">
        <v>647</v>
      </c>
      <c r="B628" s="660" t="s">
        <v>648</v>
      </c>
      <c r="C628" s="660" t="s">
        <v>931</v>
      </c>
      <c r="D628" s="660" t="s">
        <v>145</v>
      </c>
      <c r="E628" s="660" t="s">
        <v>216</v>
      </c>
      <c r="F628" s="660" t="s">
        <v>217</v>
      </c>
      <c r="G628" s="424" t="s">
        <v>1129</v>
      </c>
      <c r="H628" s="424" t="s">
        <v>1129</v>
      </c>
      <c r="I628" s="440" t="s">
        <v>649</v>
      </c>
      <c r="J628" s="441" t="s">
        <v>650</v>
      </c>
    </row>
    <row r="629" spans="1:10" ht="13.5" thickBot="1">
      <c r="A629" s="600"/>
      <c r="B629" s="661" t="s">
        <v>559</v>
      </c>
      <c r="C629" s="661" t="s">
        <v>559</v>
      </c>
      <c r="D629" s="661" t="s">
        <v>559</v>
      </c>
      <c r="E629" s="661" t="s">
        <v>559</v>
      </c>
      <c r="F629" s="661" t="s">
        <v>559</v>
      </c>
      <c r="G629" s="427" t="s">
        <v>207</v>
      </c>
      <c r="H629" s="427" t="s">
        <v>87</v>
      </c>
      <c r="I629" s="601" t="s">
        <v>651</v>
      </c>
      <c r="J629" s="602"/>
    </row>
    <row r="630" spans="1:14" ht="12.75">
      <c r="A630" s="606" t="s">
        <v>1003</v>
      </c>
      <c r="B630" s="936">
        <v>0</v>
      </c>
      <c r="C630" s="936">
        <v>0</v>
      </c>
      <c r="D630" s="936">
        <v>0</v>
      </c>
      <c r="E630" s="936">
        <v>0</v>
      </c>
      <c r="F630" s="936">
        <v>0</v>
      </c>
      <c r="G630" s="936">
        <v>0</v>
      </c>
      <c r="H630" s="918" t="str">
        <f aca="true" t="shared" si="22" ref="H630:H673">IF(OR(G630=0,F630=0),"*",G630/F630)</f>
        <v>*</v>
      </c>
      <c r="I630" s="630" t="s">
        <v>695</v>
      </c>
      <c r="J630" s="607" t="s">
        <v>874</v>
      </c>
      <c r="L630" s="421"/>
      <c r="M630" s="439"/>
      <c r="N630" s="164"/>
    </row>
    <row r="631" spans="1:14" ht="12.75">
      <c r="A631" s="496" t="s">
        <v>1004</v>
      </c>
      <c r="B631" s="784">
        <v>4085</v>
      </c>
      <c r="C631" s="784">
        <v>4085</v>
      </c>
      <c r="D631" s="784">
        <v>4085</v>
      </c>
      <c r="E631" s="784">
        <v>4085</v>
      </c>
      <c r="F631" s="784">
        <v>4085</v>
      </c>
      <c r="G631" s="784">
        <v>4085</v>
      </c>
      <c r="H631" s="916">
        <f t="shared" si="22"/>
        <v>1</v>
      </c>
      <c r="I631" s="631" t="s">
        <v>818</v>
      </c>
      <c r="J631" s="491" t="s">
        <v>1005</v>
      </c>
      <c r="L631" s="421"/>
      <c r="M631" s="439"/>
      <c r="N631" s="539"/>
    </row>
    <row r="632" spans="1:14" ht="12.75">
      <c r="A632" s="496" t="s">
        <v>1004</v>
      </c>
      <c r="B632" s="784">
        <v>589</v>
      </c>
      <c r="C632" s="784">
        <v>589</v>
      </c>
      <c r="D632" s="784">
        <v>589</v>
      </c>
      <c r="E632" s="784">
        <v>589</v>
      </c>
      <c r="F632" s="784">
        <v>589</v>
      </c>
      <c r="G632" s="784">
        <v>589</v>
      </c>
      <c r="H632" s="916">
        <f t="shared" si="22"/>
        <v>1</v>
      </c>
      <c r="I632" s="632" t="s">
        <v>837</v>
      </c>
      <c r="J632" s="484" t="s">
        <v>193</v>
      </c>
      <c r="L632" s="421"/>
      <c r="M632" s="439"/>
      <c r="N632" s="540"/>
    </row>
    <row r="633" spans="1:16" ht="12.75">
      <c r="A633" s="496" t="s">
        <v>1004</v>
      </c>
      <c r="B633" s="784">
        <v>0</v>
      </c>
      <c r="C633" s="784">
        <v>0</v>
      </c>
      <c r="D633" s="784">
        <v>0</v>
      </c>
      <c r="E633" s="784">
        <v>0</v>
      </c>
      <c r="F633" s="784">
        <v>0</v>
      </c>
      <c r="G633" s="784">
        <v>0</v>
      </c>
      <c r="H633" s="916" t="str">
        <f t="shared" si="22"/>
        <v>*</v>
      </c>
      <c r="I633" s="632" t="s">
        <v>792</v>
      </c>
      <c r="J633" s="495" t="s">
        <v>1006</v>
      </c>
      <c r="L633" s="421"/>
      <c r="M633" s="541"/>
      <c r="N633" s="540"/>
      <c r="P633" s="104"/>
    </row>
    <row r="634" spans="1:16" ht="12.75">
      <c r="A634" s="572" t="s">
        <v>1004</v>
      </c>
      <c r="B634" s="784">
        <v>7</v>
      </c>
      <c r="C634" s="784">
        <v>10</v>
      </c>
      <c r="D634" s="784">
        <v>15</v>
      </c>
      <c r="E634" s="784">
        <v>15</v>
      </c>
      <c r="F634" s="784">
        <v>15</v>
      </c>
      <c r="G634" s="784">
        <v>15</v>
      </c>
      <c r="H634" s="916">
        <f t="shared" si="22"/>
        <v>1</v>
      </c>
      <c r="I634" s="633" t="s">
        <v>1126</v>
      </c>
      <c r="J634" s="484" t="s">
        <v>996</v>
      </c>
      <c r="L634" s="421"/>
      <c r="M634" s="541"/>
      <c r="N634" s="540"/>
      <c r="P634" s="104"/>
    </row>
    <row r="635" spans="1:16" ht="12.75">
      <c r="A635" s="572" t="s">
        <v>1004</v>
      </c>
      <c r="B635" s="784">
        <v>0</v>
      </c>
      <c r="C635" s="784">
        <v>0</v>
      </c>
      <c r="D635" s="784">
        <v>12</v>
      </c>
      <c r="E635" s="784">
        <v>12</v>
      </c>
      <c r="F635" s="784">
        <v>12</v>
      </c>
      <c r="G635" s="784">
        <v>12</v>
      </c>
      <c r="H635" s="916">
        <f t="shared" si="22"/>
        <v>1</v>
      </c>
      <c r="I635" s="633" t="s">
        <v>574</v>
      </c>
      <c r="J635" s="484" t="s">
        <v>146</v>
      </c>
      <c r="L635" s="421"/>
      <c r="M635" s="541"/>
      <c r="N635" s="540"/>
      <c r="P635" s="104"/>
    </row>
    <row r="636" spans="1:16" ht="12.75">
      <c r="A636" s="572" t="s">
        <v>1004</v>
      </c>
      <c r="B636" s="784">
        <v>0</v>
      </c>
      <c r="C636" s="784">
        <v>0</v>
      </c>
      <c r="D636" s="784">
        <v>0</v>
      </c>
      <c r="E636" s="784">
        <v>0</v>
      </c>
      <c r="F636" s="784">
        <v>1028</v>
      </c>
      <c r="G636" s="784">
        <v>1028</v>
      </c>
      <c r="H636" s="916">
        <f t="shared" si="22"/>
        <v>1</v>
      </c>
      <c r="I636" s="633" t="s">
        <v>1200</v>
      </c>
      <c r="J636" s="484" t="s">
        <v>1206</v>
      </c>
      <c r="L636" s="421"/>
      <c r="M636" s="541"/>
      <c r="N636" s="540"/>
      <c r="P636" s="104"/>
    </row>
    <row r="637" spans="1:14" ht="12.75">
      <c r="A637" s="496" t="s">
        <v>1004</v>
      </c>
      <c r="B637" s="784">
        <v>0</v>
      </c>
      <c r="C637" s="784">
        <v>0</v>
      </c>
      <c r="D637" s="784">
        <v>0</v>
      </c>
      <c r="E637" s="784">
        <v>0</v>
      </c>
      <c r="F637" s="784">
        <v>0</v>
      </c>
      <c r="G637" s="784">
        <v>0</v>
      </c>
      <c r="H637" s="916" t="str">
        <f t="shared" si="22"/>
        <v>*</v>
      </c>
      <c r="I637" s="632" t="s">
        <v>937</v>
      </c>
      <c r="J637" s="484" t="s">
        <v>938</v>
      </c>
      <c r="L637" s="421"/>
      <c r="M637" s="541"/>
      <c r="N637" s="540"/>
    </row>
    <row r="638" spans="1:14" ht="12.75">
      <c r="A638" s="496" t="s">
        <v>1004</v>
      </c>
      <c r="B638" s="784">
        <v>0</v>
      </c>
      <c r="C638" s="784">
        <v>0</v>
      </c>
      <c r="D638" s="784">
        <v>0</v>
      </c>
      <c r="E638" s="784">
        <v>0</v>
      </c>
      <c r="F638" s="784">
        <v>0</v>
      </c>
      <c r="G638" s="784">
        <v>0</v>
      </c>
      <c r="H638" s="916" t="str">
        <f t="shared" si="22"/>
        <v>*</v>
      </c>
      <c r="I638" s="632" t="s">
        <v>1007</v>
      </c>
      <c r="J638" s="484" t="s">
        <v>1008</v>
      </c>
      <c r="L638" s="421"/>
      <c r="M638" s="541"/>
      <c r="N638" s="540"/>
    </row>
    <row r="639" spans="1:14" ht="12.75">
      <c r="A639" s="496" t="s">
        <v>1004</v>
      </c>
      <c r="B639" s="784">
        <v>566</v>
      </c>
      <c r="C639" s="784">
        <v>566</v>
      </c>
      <c r="D639" s="784">
        <v>581</v>
      </c>
      <c r="E639" s="784">
        <v>581</v>
      </c>
      <c r="F639" s="784">
        <v>581</v>
      </c>
      <c r="G639" s="784">
        <v>581</v>
      </c>
      <c r="H639" s="916">
        <f t="shared" si="22"/>
        <v>1</v>
      </c>
      <c r="I639" s="632" t="s">
        <v>746</v>
      </c>
      <c r="J639" s="484" t="s">
        <v>771</v>
      </c>
      <c r="L639" s="421"/>
      <c r="M639" s="541"/>
      <c r="N639" s="540"/>
    </row>
    <row r="640" spans="1:15" ht="12.75">
      <c r="A640" s="496" t="s">
        <v>1004</v>
      </c>
      <c r="B640" s="937">
        <v>2113</v>
      </c>
      <c r="C640" s="937">
        <v>2113</v>
      </c>
      <c r="D640" s="937">
        <v>1943</v>
      </c>
      <c r="E640" s="937">
        <v>1943</v>
      </c>
      <c r="F640" s="937">
        <v>1943</v>
      </c>
      <c r="G640" s="937">
        <v>1943</v>
      </c>
      <c r="H640" s="916">
        <f t="shared" si="22"/>
        <v>1</v>
      </c>
      <c r="I640" s="632" t="s">
        <v>854</v>
      </c>
      <c r="J640" s="484" t="s">
        <v>1009</v>
      </c>
      <c r="L640" s="421">
        <f>SUM(G630:G644)</f>
        <v>11138</v>
      </c>
      <c r="M640" s="541"/>
      <c r="N640" s="540"/>
      <c r="O640" s="104"/>
    </row>
    <row r="641" spans="1:15" ht="12.75">
      <c r="A641" s="496" t="s">
        <v>1004</v>
      </c>
      <c r="B641" s="937">
        <v>0</v>
      </c>
      <c r="C641" s="937">
        <v>0</v>
      </c>
      <c r="D641" s="937">
        <v>1942</v>
      </c>
      <c r="E641" s="937">
        <v>1942</v>
      </c>
      <c r="F641" s="937">
        <v>1942</v>
      </c>
      <c r="G641" s="937">
        <v>1942</v>
      </c>
      <c r="H641" s="916">
        <f t="shared" si="22"/>
        <v>1</v>
      </c>
      <c r="I641" s="1051" t="s">
        <v>437</v>
      </c>
      <c r="J641" s="1050" t="s">
        <v>275</v>
      </c>
      <c r="L641" s="421"/>
      <c r="M641" s="541"/>
      <c r="N641" s="540"/>
      <c r="O641" s="104"/>
    </row>
    <row r="642" spans="1:15" ht="12.75">
      <c r="A642" s="496" t="s">
        <v>1004</v>
      </c>
      <c r="B642" s="937">
        <v>0</v>
      </c>
      <c r="C642" s="937">
        <v>0</v>
      </c>
      <c r="D642" s="937">
        <v>756</v>
      </c>
      <c r="E642" s="937">
        <v>756</v>
      </c>
      <c r="F642" s="937">
        <v>756</v>
      </c>
      <c r="G642" s="937">
        <v>756</v>
      </c>
      <c r="H642" s="916">
        <f t="shared" si="22"/>
        <v>1</v>
      </c>
      <c r="I642" s="1051" t="s">
        <v>440</v>
      </c>
      <c r="J642" s="1050" t="s">
        <v>276</v>
      </c>
      <c r="L642" s="421"/>
      <c r="M642" s="541"/>
      <c r="N642" s="540"/>
      <c r="O642" s="104"/>
    </row>
    <row r="643" spans="1:15" ht="12.75">
      <c r="A643" s="496" t="s">
        <v>1004</v>
      </c>
      <c r="B643" s="937">
        <v>0</v>
      </c>
      <c r="C643" s="937">
        <v>0</v>
      </c>
      <c r="D643" s="937">
        <v>0</v>
      </c>
      <c r="E643" s="937">
        <v>0</v>
      </c>
      <c r="F643" s="937">
        <v>157</v>
      </c>
      <c r="G643" s="937">
        <v>157</v>
      </c>
      <c r="H643" s="916">
        <f t="shared" si="22"/>
        <v>1</v>
      </c>
      <c r="I643" s="1051" t="s">
        <v>1204</v>
      </c>
      <c r="J643" s="1050" t="s">
        <v>1207</v>
      </c>
      <c r="L643" s="421"/>
      <c r="M643" s="541"/>
      <c r="N643" s="540"/>
      <c r="O643" s="104"/>
    </row>
    <row r="644" spans="1:15" ht="12.75">
      <c r="A644" s="496" t="s">
        <v>1004</v>
      </c>
      <c r="B644" s="819">
        <v>0</v>
      </c>
      <c r="C644" s="819">
        <v>0</v>
      </c>
      <c r="D644" s="819">
        <v>30</v>
      </c>
      <c r="E644" s="819">
        <v>30</v>
      </c>
      <c r="F644" s="819">
        <v>30</v>
      </c>
      <c r="G644" s="819">
        <v>30</v>
      </c>
      <c r="H644" s="916">
        <f t="shared" si="22"/>
        <v>1</v>
      </c>
      <c r="I644" s="593" t="s">
        <v>1101</v>
      </c>
      <c r="J644" s="484" t="s">
        <v>274</v>
      </c>
      <c r="L644" s="421"/>
      <c r="M644" s="541"/>
      <c r="N644" s="540"/>
      <c r="O644" s="104"/>
    </row>
    <row r="645" spans="1:14" ht="12.75">
      <c r="A645" s="603">
        <v>5321</v>
      </c>
      <c r="B645" s="1048">
        <v>0</v>
      </c>
      <c r="C645" s="1048">
        <v>0</v>
      </c>
      <c r="D645" s="1048">
        <v>0</v>
      </c>
      <c r="E645" s="1048">
        <v>0</v>
      </c>
      <c r="F645" s="1048">
        <v>0</v>
      </c>
      <c r="G645" s="1048">
        <v>0</v>
      </c>
      <c r="H645" s="1049" t="str">
        <f t="shared" si="22"/>
        <v>*</v>
      </c>
      <c r="I645" s="640" t="s">
        <v>735</v>
      </c>
      <c r="J645" s="268" t="s">
        <v>918</v>
      </c>
      <c r="L645" s="421"/>
      <c r="M645" s="541"/>
      <c r="N645" s="540"/>
    </row>
    <row r="646" spans="1:14" ht="12.75">
      <c r="A646" s="606" t="s">
        <v>1010</v>
      </c>
      <c r="B646" s="820">
        <v>0</v>
      </c>
      <c r="C646" s="820">
        <v>0</v>
      </c>
      <c r="D646" s="820">
        <v>0</v>
      </c>
      <c r="E646" s="820">
        <v>0</v>
      </c>
      <c r="F646" s="820">
        <v>0</v>
      </c>
      <c r="G646" s="820">
        <v>0</v>
      </c>
      <c r="H646" s="916" t="str">
        <f t="shared" si="22"/>
        <v>*</v>
      </c>
      <c r="I646" s="635" t="s">
        <v>695</v>
      </c>
      <c r="J646" s="607" t="s">
        <v>874</v>
      </c>
      <c r="L646" s="421">
        <f>G640+G641+G642</f>
        <v>4641</v>
      </c>
      <c r="M646" s="439"/>
      <c r="N646" s="8"/>
    </row>
    <row r="647" spans="1:14" ht="12.75">
      <c r="A647" s="496" t="s">
        <v>1010</v>
      </c>
      <c r="B647" s="784">
        <v>33</v>
      </c>
      <c r="C647" s="784">
        <v>33</v>
      </c>
      <c r="D647" s="784">
        <v>33</v>
      </c>
      <c r="E647" s="784">
        <v>33</v>
      </c>
      <c r="F647" s="784">
        <v>33</v>
      </c>
      <c r="G647" s="784">
        <v>19</v>
      </c>
      <c r="H647" s="916">
        <f t="shared" si="22"/>
        <v>0.5757575757575758</v>
      </c>
      <c r="I647" s="636" t="s">
        <v>740</v>
      </c>
      <c r="J647" s="569" t="s">
        <v>280</v>
      </c>
      <c r="L647" s="421"/>
      <c r="M647" s="516"/>
      <c r="N647" s="164"/>
    </row>
    <row r="648" spans="1:14" ht="12.75">
      <c r="A648" s="446" t="s">
        <v>1010</v>
      </c>
      <c r="B648" s="641">
        <v>0</v>
      </c>
      <c r="C648" s="641">
        <v>0</v>
      </c>
      <c r="D648" s="641">
        <v>0</v>
      </c>
      <c r="E648" s="641">
        <v>0</v>
      </c>
      <c r="F648" s="641">
        <v>0</v>
      </c>
      <c r="G648" s="641">
        <v>0</v>
      </c>
      <c r="H648" s="916" t="str">
        <f t="shared" si="22"/>
        <v>*</v>
      </c>
      <c r="I648" s="637" t="s">
        <v>688</v>
      </c>
      <c r="J648" s="434" t="s">
        <v>1001</v>
      </c>
      <c r="L648" s="421"/>
      <c r="M648" s="521"/>
      <c r="N648" s="164"/>
    </row>
    <row r="649" spans="1:14" ht="12.75">
      <c r="A649" s="446" t="s">
        <v>1011</v>
      </c>
      <c r="B649" s="641">
        <v>38</v>
      </c>
      <c r="C649" s="641">
        <v>38</v>
      </c>
      <c r="D649" s="641">
        <v>38</v>
      </c>
      <c r="E649" s="641">
        <v>38</v>
      </c>
      <c r="F649" s="641">
        <v>38</v>
      </c>
      <c r="G649" s="641">
        <v>9</v>
      </c>
      <c r="H649" s="916">
        <f t="shared" si="22"/>
        <v>0.23684210526315788</v>
      </c>
      <c r="I649" s="637" t="s">
        <v>740</v>
      </c>
      <c r="J649" s="569" t="s">
        <v>280</v>
      </c>
      <c r="L649" s="421"/>
      <c r="M649" s="516"/>
      <c r="N649" s="164"/>
    </row>
    <row r="650" spans="1:14" ht="12.75">
      <c r="A650" s="446" t="s">
        <v>1012</v>
      </c>
      <c r="B650" s="641">
        <v>140</v>
      </c>
      <c r="C650" s="641">
        <v>140</v>
      </c>
      <c r="D650" s="641">
        <v>140</v>
      </c>
      <c r="E650" s="641">
        <v>140</v>
      </c>
      <c r="F650" s="641">
        <v>140</v>
      </c>
      <c r="G650" s="641">
        <v>108</v>
      </c>
      <c r="H650" s="916">
        <f t="shared" si="22"/>
        <v>0.7714285714285715</v>
      </c>
      <c r="I650" s="637" t="s">
        <v>813</v>
      </c>
      <c r="J650" s="434" t="s">
        <v>881</v>
      </c>
      <c r="L650" s="421"/>
      <c r="M650" s="516"/>
      <c r="N650" s="164"/>
    </row>
    <row r="651" spans="1:14" ht="12.75">
      <c r="A651" s="446" t="s">
        <v>1012</v>
      </c>
      <c r="B651" s="641">
        <v>0</v>
      </c>
      <c r="C651" s="641">
        <v>0</v>
      </c>
      <c r="D651" s="641">
        <v>0</v>
      </c>
      <c r="E651" s="641">
        <v>0</v>
      </c>
      <c r="F651" s="641">
        <v>0</v>
      </c>
      <c r="G651" s="641">
        <v>0</v>
      </c>
      <c r="H651" s="916" t="str">
        <f t="shared" si="22"/>
        <v>*</v>
      </c>
      <c r="I651" s="637" t="s">
        <v>852</v>
      </c>
      <c r="J651" s="473" t="s">
        <v>991</v>
      </c>
      <c r="L651" s="421"/>
      <c r="M651" s="516"/>
      <c r="N651" s="164"/>
    </row>
    <row r="652" spans="1:14" ht="12.75">
      <c r="A652" s="446" t="s">
        <v>1013</v>
      </c>
      <c r="B652" s="641">
        <v>0</v>
      </c>
      <c r="C652" s="641">
        <v>0</v>
      </c>
      <c r="D652" s="641">
        <v>0</v>
      </c>
      <c r="E652" s="641">
        <v>0</v>
      </c>
      <c r="F652" s="641">
        <v>0</v>
      </c>
      <c r="G652" s="641">
        <v>0</v>
      </c>
      <c r="H652" s="916" t="str">
        <f t="shared" si="22"/>
        <v>*</v>
      </c>
      <c r="I652" s="637" t="s">
        <v>739</v>
      </c>
      <c r="J652" s="569" t="s">
        <v>273</v>
      </c>
      <c r="L652" s="421"/>
      <c r="M652" s="516"/>
      <c r="N652" s="520"/>
    </row>
    <row r="653" spans="1:14" ht="12.75">
      <c r="A653" s="446" t="s">
        <v>1014</v>
      </c>
      <c r="B653" s="641">
        <v>0</v>
      </c>
      <c r="C653" s="641">
        <v>0</v>
      </c>
      <c r="D653" s="641">
        <v>0</v>
      </c>
      <c r="E653" s="641">
        <v>0</v>
      </c>
      <c r="F653" s="641">
        <v>0</v>
      </c>
      <c r="G653" s="641">
        <v>0</v>
      </c>
      <c r="H653" s="916" t="str">
        <f t="shared" si="22"/>
        <v>*</v>
      </c>
      <c r="I653" s="637" t="s">
        <v>778</v>
      </c>
      <c r="J653" s="569" t="s">
        <v>76</v>
      </c>
      <c r="L653" s="421"/>
      <c r="M653" s="516"/>
      <c r="N653" s="164"/>
    </row>
    <row r="654" spans="1:14" ht="12.75">
      <c r="A654" s="446" t="s">
        <v>1015</v>
      </c>
      <c r="B654" s="641">
        <v>0</v>
      </c>
      <c r="C654" s="641">
        <v>0</v>
      </c>
      <c r="D654" s="641">
        <v>0</v>
      </c>
      <c r="E654" s="641">
        <v>0</v>
      </c>
      <c r="F654" s="641">
        <v>0</v>
      </c>
      <c r="G654" s="641">
        <v>0</v>
      </c>
      <c r="H654" s="916" t="str">
        <f t="shared" si="22"/>
        <v>*</v>
      </c>
      <c r="I654" s="637" t="s">
        <v>739</v>
      </c>
      <c r="J654" s="569" t="s">
        <v>273</v>
      </c>
      <c r="L654" s="421"/>
      <c r="M654" s="516"/>
      <c r="N654" s="164"/>
    </row>
    <row r="655" spans="1:14" ht="12.75">
      <c r="A655" s="446" t="s">
        <v>1016</v>
      </c>
      <c r="B655" s="641">
        <v>0</v>
      </c>
      <c r="C655" s="641">
        <v>0</v>
      </c>
      <c r="D655" s="641">
        <v>0</v>
      </c>
      <c r="E655" s="641">
        <v>0</v>
      </c>
      <c r="F655" s="641">
        <v>0</v>
      </c>
      <c r="G655" s="641">
        <v>0</v>
      </c>
      <c r="H655" s="916" t="str">
        <f t="shared" si="22"/>
        <v>*</v>
      </c>
      <c r="I655" s="637" t="s">
        <v>852</v>
      </c>
      <c r="J655" s="473" t="s">
        <v>991</v>
      </c>
      <c r="L655" s="421"/>
      <c r="M655" s="516"/>
      <c r="N655" s="164"/>
    </row>
    <row r="656" spans="1:14" ht="12.75">
      <c r="A656" s="446" t="s">
        <v>1017</v>
      </c>
      <c r="B656" s="641">
        <v>0</v>
      </c>
      <c r="C656" s="641">
        <v>0</v>
      </c>
      <c r="D656" s="641">
        <v>0</v>
      </c>
      <c r="E656" s="641">
        <v>0</v>
      </c>
      <c r="F656" s="641">
        <v>0</v>
      </c>
      <c r="G656" s="641">
        <v>0</v>
      </c>
      <c r="H656" s="916" t="str">
        <f t="shared" si="22"/>
        <v>*</v>
      </c>
      <c r="I656" s="637" t="s">
        <v>852</v>
      </c>
      <c r="J656" s="473" t="s">
        <v>991</v>
      </c>
      <c r="L656" s="421"/>
      <c r="M656" s="516"/>
      <c r="N656" s="520"/>
    </row>
    <row r="657" spans="1:14" ht="12.75">
      <c r="A657" s="433" t="s">
        <v>1017</v>
      </c>
      <c r="B657" s="641">
        <v>0</v>
      </c>
      <c r="C657" s="641">
        <v>0</v>
      </c>
      <c r="D657" s="641">
        <v>0</v>
      </c>
      <c r="E657" s="641">
        <v>0</v>
      </c>
      <c r="F657" s="641">
        <v>0</v>
      </c>
      <c r="G657" s="641">
        <v>0</v>
      </c>
      <c r="H657" s="916" t="str">
        <f t="shared" si="22"/>
        <v>*</v>
      </c>
      <c r="I657" s="638" t="s">
        <v>906</v>
      </c>
      <c r="J657" s="430" t="s">
        <v>907</v>
      </c>
      <c r="L657" s="421"/>
      <c r="M657" s="516"/>
      <c r="N657" s="520"/>
    </row>
    <row r="658" spans="1:14" ht="12.75">
      <c r="A658" s="606" t="s">
        <v>1017</v>
      </c>
      <c r="B658" s="641">
        <v>0</v>
      </c>
      <c r="C658" s="641">
        <v>0</v>
      </c>
      <c r="D658" s="641">
        <v>0</v>
      </c>
      <c r="E658" s="641">
        <v>0</v>
      </c>
      <c r="F658" s="641">
        <v>0</v>
      </c>
      <c r="G658" s="641">
        <v>0</v>
      </c>
      <c r="H658" s="916" t="str">
        <f t="shared" si="22"/>
        <v>*</v>
      </c>
      <c r="I658" s="635" t="s">
        <v>695</v>
      </c>
      <c r="J658" s="607" t="s">
        <v>874</v>
      </c>
      <c r="L658" s="421"/>
      <c r="M658" s="516"/>
      <c r="N658" s="164"/>
    </row>
    <row r="659" spans="1:14" ht="12.75">
      <c r="A659" s="1082" t="s">
        <v>1018</v>
      </c>
      <c r="B659" s="641">
        <v>0</v>
      </c>
      <c r="C659" s="641">
        <v>0</v>
      </c>
      <c r="D659" s="641">
        <v>0</v>
      </c>
      <c r="E659" s="641">
        <v>0</v>
      </c>
      <c r="F659" s="641">
        <v>0</v>
      </c>
      <c r="G659" s="641">
        <v>0</v>
      </c>
      <c r="H659" s="916" t="str">
        <f t="shared" si="22"/>
        <v>*</v>
      </c>
      <c r="I659" s="639" t="s">
        <v>739</v>
      </c>
      <c r="J659" s="569" t="s">
        <v>273</v>
      </c>
      <c r="L659" s="421"/>
      <c r="M659" s="516"/>
      <c r="N659" s="164"/>
    </row>
    <row r="660" spans="1:14" ht="12.75">
      <c r="A660" s="446" t="s">
        <v>1018</v>
      </c>
      <c r="B660" s="641">
        <v>0</v>
      </c>
      <c r="C660" s="641">
        <v>0</v>
      </c>
      <c r="D660" s="641">
        <v>0</v>
      </c>
      <c r="E660" s="641">
        <v>0</v>
      </c>
      <c r="F660" s="641">
        <v>0</v>
      </c>
      <c r="G660" s="641">
        <v>5</v>
      </c>
      <c r="H660" s="916" t="str">
        <f t="shared" si="22"/>
        <v>*</v>
      </c>
      <c r="I660" s="637" t="s">
        <v>701</v>
      </c>
      <c r="J660" s="569" t="s">
        <v>282</v>
      </c>
      <c r="L660" s="421"/>
      <c r="M660" s="516"/>
      <c r="N660" s="164"/>
    </row>
    <row r="661" spans="1:14" ht="12.75">
      <c r="A661" s="446" t="s">
        <v>1018</v>
      </c>
      <c r="B661" s="641">
        <v>0</v>
      </c>
      <c r="C661" s="641">
        <v>0</v>
      </c>
      <c r="D661" s="641">
        <v>0</v>
      </c>
      <c r="E661" s="641">
        <v>0</v>
      </c>
      <c r="F661" s="641">
        <v>0</v>
      </c>
      <c r="G661" s="641">
        <v>0</v>
      </c>
      <c r="H661" s="916" t="str">
        <f t="shared" si="22"/>
        <v>*</v>
      </c>
      <c r="I661" s="638" t="s">
        <v>653</v>
      </c>
      <c r="J661" s="542" t="s">
        <v>432</v>
      </c>
      <c r="L661" s="421"/>
      <c r="M661" s="516"/>
      <c r="N661" s="539"/>
    </row>
    <row r="662" spans="1:14" ht="12.75">
      <c r="A662" s="446" t="s">
        <v>1018</v>
      </c>
      <c r="B662" s="641">
        <v>0</v>
      </c>
      <c r="C662" s="641">
        <v>0</v>
      </c>
      <c r="D662" s="641">
        <v>0</v>
      </c>
      <c r="E662" s="641">
        <v>0</v>
      </c>
      <c r="F662" s="641">
        <v>0</v>
      </c>
      <c r="G662" s="641">
        <v>0</v>
      </c>
      <c r="H662" s="916" t="str">
        <f t="shared" si="22"/>
        <v>*</v>
      </c>
      <c r="I662" s="637" t="s">
        <v>670</v>
      </c>
      <c r="J662" s="434" t="s">
        <v>883</v>
      </c>
      <c r="L662" s="421"/>
      <c r="M662" s="516"/>
      <c r="N662" s="164"/>
    </row>
    <row r="663" spans="1:14" ht="12.75">
      <c r="A663" s="446" t="s">
        <v>1018</v>
      </c>
      <c r="B663" s="641">
        <v>0</v>
      </c>
      <c r="C663" s="641">
        <v>0</v>
      </c>
      <c r="D663" s="641">
        <v>0</v>
      </c>
      <c r="E663" s="641">
        <v>0</v>
      </c>
      <c r="F663" s="641">
        <v>0</v>
      </c>
      <c r="G663" s="641">
        <v>0</v>
      </c>
      <c r="H663" s="916" t="str">
        <f t="shared" si="22"/>
        <v>*</v>
      </c>
      <c r="I663" s="632" t="s">
        <v>688</v>
      </c>
      <c r="J663" s="491" t="s">
        <v>1001</v>
      </c>
      <c r="L663" s="421"/>
      <c r="M663" s="439"/>
      <c r="N663" s="539"/>
    </row>
    <row r="664" spans="1:14" ht="12.75">
      <c r="A664" s="566" t="s">
        <v>1018</v>
      </c>
      <c r="B664" s="641">
        <v>0</v>
      </c>
      <c r="C664" s="641">
        <v>0</v>
      </c>
      <c r="D664" s="641">
        <v>0</v>
      </c>
      <c r="E664" s="641">
        <v>0</v>
      </c>
      <c r="F664" s="641">
        <v>0</v>
      </c>
      <c r="G664" s="641">
        <v>0</v>
      </c>
      <c r="H664" s="916" t="str">
        <f t="shared" si="22"/>
        <v>*</v>
      </c>
      <c r="I664" s="633" t="s">
        <v>743</v>
      </c>
      <c r="J664" s="491" t="s">
        <v>1031</v>
      </c>
      <c r="L664" s="421"/>
      <c r="M664" s="439"/>
      <c r="N664" s="539"/>
    </row>
    <row r="665" spans="1:14" ht="12.75">
      <c r="A665" s="566" t="s">
        <v>1018</v>
      </c>
      <c r="B665" s="641">
        <v>0</v>
      </c>
      <c r="C665" s="641">
        <v>0</v>
      </c>
      <c r="D665" s="641">
        <v>0</v>
      </c>
      <c r="E665" s="641">
        <v>0</v>
      </c>
      <c r="F665" s="641">
        <v>0</v>
      </c>
      <c r="G665" s="641">
        <v>0</v>
      </c>
      <c r="H665" s="916" t="str">
        <f t="shared" si="22"/>
        <v>*</v>
      </c>
      <c r="I665" s="633" t="s">
        <v>1101</v>
      </c>
      <c r="J665" s="491" t="s">
        <v>1030</v>
      </c>
      <c r="L665" s="421"/>
      <c r="M665" s="439"/>
      <c r="N665" s="539"/>
    </row>
    <row r="666" spans="1:14" ht="12.75">
      <c r="A666" s="446" t="s">
        <v>1018</v>
      </c>
      <c r="B666" s="641">
        <v>0</v>
      </c>
      <c r="C666" s="641">
        <v>0</v>
      </c>
      <c r="D666" s="641">
        <v>0</v>
      </c>
      <c r="E666" s="641">
        <v>0</v>
      </c>
      <c r="F666" s="641">
        <v>0</v>
      </c>
      <c r="G666" s="641">
        <v>0</v>
      </c>
      <c r="H666" s="916" t="str">
        <f t="shared" si="22"/>
        <v>*</v>
      </c>
      <c r="I666" s="632" t="s">
        <v>746</v>
      </c>
      <c r="J666" s="268" t="s">
        <v>997</v>
      </c>
      <c r="L666" s="421"/>
      <c r="M666" s="439"/>
      <c r="N666" s="164"/>
    </row>
    <row r="667" spans="1:14" ht="12.75">
      <c r="A667" s="570" t="s">
        <v>1018</v>
      </c>
      <c r="B667" s="641">
        <v>0</v>
      </c>
      <c r="C667" s="641">
        <v>0</v>
      </c>
      <c r="D667" s="641">
        <v>0</v>
      </c>
      <c r="E667" s="641">
        <v>0</v>
      </c>
      <c r="F667" s="641">
        <v>0</v>
      </c>
      <c r="G667" s="641">
        <v>0</v>
      </c>
      <c r="H667" s="916" t="str">
        <f t="shared" si="22"/>
        <v>*</v>
      </c>
      <c r="I667" s="651" t="s">
        <v>703</v>
      </c>
      <c r="J667" s="659" t="s">
        <v>890</v>
      </c>
      <c r="L667" s="421"/>
      <c r="M667" s="439"/>
      <c r="N667" s="164"/>
    </row>
    <row r="668" spans="1:14" ht="12.75">
      <c r="A668" s="433" t="s">
        <v>1018</v>
      </c>
      <c r="B668" s="641">
        <v>0</v>
      </c>
      <c r="C668" s="641">
        <v>0</v>
      </c>
      <c r="D668" s="641">
        <v>0</v>
      </c>
      <c r="E668" s="641">
        <v>0</v>
      </c>
      <c r="F668" s="641">
        <v>0</v>
      </c>
      <c r="G668" s="641">
        <v>0</v>
      </c>
      <c r="H668" s="916" t="str">
        <f t="shared" si="22"/>
        <v>*</v>
      </c>
      <c r="I668" s="634" t="s">
        <v>709</v>
      </c>
      <c r="J668" s="430" t="s">
        <v>879</v>
      </c>
      <c r="L668" s="421"/>
      <c r="M668" s="439"/>
      <c r="N668" s="164"/>
    </row>
    <row r="669" spans="1:14" ht="12.75">
      <c r="A669" s="606" t="s">
        <v>1019</v>
      </c>
      <c r="B669" s="641">
        <v>0</v>
      </c>
      <c r="C669" s="641">
        <v>0</v>
      </c>
      <c r="D669" s="641">
        <v>0</v>
      </c>
      <c r="E669" s="641">
        <v>0</v>
      </c>
      <c r="F669" s="641">
        <v>0</v>
      </c>
      <c r="G669" s="641">
        <v>0</v>
      </c>
      <c r="H669" s="916" t="str">
        <f t="shared" si="22"/>
        <v>*</v>
      </c>
      <c r="I669" s="630" t="s">
        <v>695</v>
      </c>
      <c r="J669" s="607" t="s">
        <v>874</v>
      </c>
      <c r="L669" s="421"/>
      <c r="M669" s="439"/>
      <c r="N669" s="164"/>
    </row>
    <row r="670" spans="1:14" ht="12.75">
      <c r="A670" s="496" t="s">
        <v>1020</v>
      </c>
      <c r="B670" s="641">
        <v>100</v>
      </c>
      <c r="C670" s="641">
        <v>100</v>
      </c>
      <c r="D670" s="641">
        <v>100</v>
      </c>
      <c r="E670" s="641">
        <v>100</v>
      </c>
      <c r="F670" s="641">
        <v>100</v>
      </c>
      <c r="G670" s="641">
        <v>27</v>
      </c>
      <c r="H670" s="916">
        <f t="shared" si="22"/>
        <v>0.27</v>
      </c>
      <c r="I670" s="640" t="s">
        <v>739</v>
      </c>
      <c r="J670" s="569" t="s">
        <v>273</v>
      </c>
      <c r="L670" s="421"/>
      <c r="M670" s="439"/>
      <c r="N670" s="520"/>
    </row>
    <row r="671" spans="1:14" ht="12.75">
      <c r="A671" s="433" t="s">
        <v>1021</v>
      </c>
      <c r="B671" s="641">
        <v>0</v>
      </c>
      <c r="C671" s="641">
        <v>0</v>
      </c>
      <c r="D671" s="641">
        <v>0</v>
      </c>
      <c r="E671" s="641">
        <v>0</v>
      </c>
      <c r="F671" s="641">
        <v>0</v>
      </c>
      <c r="G671" s="641">
        <v>0</v>
      </c>
      <c r="H671" s="916" t="str">
        <f t="shared" si="22"/>
        <v>*</v>
      </c>
      <c r="I671" s="634" t="s">
        <v>739</v>
      </c>
      <c r="J671" s="569" t="s">
        <v>273</v>
      </c>
      <c r="L671" s="421"/>
      <c r="M671" s="439"/>
      <c r="N671" s="520"/>
    </row>
    <row r="672" spans="1:14" ht="13.5" thickBot="1">
      <c r="A672" s="623" t="s">
        <v>1011</v>
      </c>
      <c r="B672" s="644">
        <v>0</v>
      </c>
      <c r="C672" s="644">
        <v>0</v>
      </c>
      <c r="D672" s="644">
        <v>0</v>
      </c>
      <c r="E672" s="644">
        <v>0</v>
      </c>
      <c r="F672" s="644">
        <v>0</v>
      </c>
      <c r="G672" s="644">
        <v>0</v>
      </c>
      <c r="H672" s="968" t="str">
        <f t="shared" si="22"/>
        <v>*</v>
      </c>
      <c r="I672" s="1066" t="s">
        <v>695</v>
      </c>
      <c r="J672" s="625" t="s">
        <v>874</v>
      </c>
      <c r="L672" s="421"/>
      <c r="M672" s="439"/>
      <c r="N672" s="164"/>
    </row>
    <row r="673" spans="1:14" ht="13.5" thickBot="1">
      <c r="A673" s="514" t="s">
        <v>420</v>
      </c>
      <c r="B673" s="822">
        <f aca="true" t="shared" si="23" ref="B673:G673">SUM(B630:B672)</f>
        <v>7671</v>
      </c>
      <c r="C673" s="822">
        <f t="shared" si="23"/>
        <v>7674</v>
      </c>
      <c r="D673" s="822">
        <f t="shared" si="23"/>
        <v>10264</v>
      </c>
      <c r="E673" s="822">
        <f t="shared" si="23"/>
        <v>10264</v>
      </c>
      <c r="F673" s="822">
        <f t="shared" si="23"/>
        <v>11449</v>
      </c>
      <c r="G673" s="822">
        <f t="shared" si="23"/>
        <v>11306</v>
      </c>
      <c r="H673" s="892">
        <f t="shared" si="22"/>
        <v>0.987509826185693</v>
      </c>
      <c r="I673" s="451"/>
      <c r="J673" s="452"/>
      <c r="L673" s="421"/>
      <c r="M673" s="439"/>
      <c r="N673" s="164"/>
    </row>
    <row r="674" spans="2:14" ht="12.75">
      <c r="B674" s="304"/>
      <c r="C674" s="304"/>
      <c r="D674" s="304"/>
      <c r="E674" s="304"/>
      <c r="F674" s="304"/>
      <c r="G674" s="304"/>
      <c r="H674" s="304"/>
      <c r="I674" s="439"/>
      <c r="L674" s="421"/>
      <c r="M674" s="439"/>
      <c r="N674" s="164"/>
    </row>
    <row r="675" spans="2:14" ht="12.75">
      <c r="B675" s="304"/>
      <c r="C675" s="304"/>
      <c r="D675" s="304"/>
      <c r="E675" s="304"/>
      <c r="F675" s="304"/>
      <c r="G675" s="304"/>
      <c r="H675" s="304"/>
      <c r="I675" s="439"/>
      <c r="L675" s="421"/>
      <c r="M675" s="439"/>
      <c r="N675" s="164"/>
    </row>
    <row r="676" spans="2:14" ht="12.75">
      <c r="B676" s="304"/>
      <c r="C676" s="304"/>
      <c r="D676" s="304"/>
      <c r="E676" s="304"/>
      <c r="F676" s="304"/>
      <c r="G676" s="304"/>
      <c r="H676" s="304"/>
      <c r="I676" s="439"/>
      <c r="L676" s="421"/>
      <c r="M676" s="439"/>
      <c r="N676" s="164"/>
    </row>
    <row r="677" spans="2:14" ht="12.75">
      <c r="B677" s="304"/>
      <c r="C677" s="304"/>
      <c r="D677" s="304"/>
      <c r="E677" s="304"/>
      <c r="F677" s="304"/>
      <c r="G677" s="304"/>
      <c r="H677" s="304"/>
      <c r="I677" s="439"/>
      <c r="L677" s="421"/>
      <c r="M677" s="439"/>
      <c r="N677" s="164"/>
    </row>
    <row r="678" spans="1:14" ht="19.5" thickBot="1">
      <c r="A678" s="438" t="s">
        <v>1039</v>
      </c>
      <c r="B678" s="304"/>
      <c r="C678" s="304"/>
      <c r="D678" s="304"/>
      <c r="E678" s="304"/>
      <c r="F678" s="304"/>
      <c r="G678" s="304"/>
      <c r="H678" s="304"/>
      <c r="I678" s="439"/>
      <c r="L678" s="421"/>
      <c r="M678" s="439"/>
      <c r="N678" s="164"/>
    </row>
    <row r="679" spans="1:14" ht="12.75">
      <c r="A679" s="423" t="s">
        <v>647</v>
      </c>
      <c r="B679" s="660" t="s">
        <v>648</v>
      </c>
      <c r="C679" s="660" t="s">
        <v>931</v>
      </c>
      <c r="D679" s="660" t="s">
        <v>145</v>
      </c>
      <c r="E679" s="660" t="s">
        <v>216</v>
      </c>
      <c r="F679" s="660" t="s">
        <v>217</v>
      </c>
      <c r="G679" s="424" t="s">
        <v>1129</v>
      </c>
      <c r="H679" s="424" t="s">
        <v>1129</v>
      </c>
      <c r="I679" s="440" t="s">
        <v>649</v>
      </c>
      <c r="J679" s="441" t="s">
        <v>650</v>
      </c>
      <c r="L679" s="115"/>
      <c r="M679" s="525"/>
      <c r="N679" s="526"/>
    </row>
    <row r="680" spans="1:14" ht="13.5" thickBot="1">
      <c r="A680" s="426"/>
      <c r="B680" s="661" t="s">
        <v>559</v>
      </c>
      <c r="C680" s="661" t="s">
        <v>559</v>
      </c>
      <c r="D680" s="661" t="s">
        <v>559</v>
      </c>
      <c r="E680" s="661" t="s">
        <v>559</v>
      </c>
      <c r="F680" s="661" t="s">
        <v>559</v>
      </c>
      <c r="G680" s="427" t="s">
        <v>207</v>
      </c>
      <c r="H680" s="427" t="s">
        <v>87</v>
      </c>
      <c r="I680" s="442" t="s">
        <v>651</v>
      </c>
      <c r="J680" s="443"/>
      <c r="L680" s="307"/>
      <c r="M680" s="307"/>
      <c r="N680" s="307"/>
    </row>
    <row r="681" spans="1:10" ht="12.75">
      <c r="A681" s="543" t="s">
        <v>1022</v>
      </c>
      <c r="B681" s="938">
        <v>0</v>
      </c>
      <c r="C681" s="938">
        <v>0</v>
      </c>
      <c r="D681" s="938">
        <v>0</v>
      </c>
      <c r="E681" s="938">
        <v>0</v>
      </c>
      <c r="F681" s="938">
        <v>0</v>
      </c>
      <c r="G681" s="938">
        <v>0</v>
      </c>
      <c r="H681" s="918" t="str">
        <f aca="true" t="shared" si="24" ref="H681:H738">IF(OR(G681=0,F681=0),"*",G681/F681)</f>
        <v>*</v>
      </c>
      <c r="I681" s="622" t="s">
        <v>670</v>
      </c>
      <c r="J681" s="482" t="s">
        <v>1023</v>
      </c>
    </row>
    <row r="682" spans="1:10" ht="12.75">
      <c r="A682" s="543" t="s">
        <v>1024</v>
      </c>
      <c r="B682" s="939">
        <v>50</v>
      </c>
      <c r="C682" s="939">
        <v>50</v>
      </c>
      <c r="D682" s="939">
        <v>50</v>
      </c>
      <c r="E682" s="939">
        <v>50</v>
      </c>
      <c r="F682" s="939">
        <v>50</v>
      </c>
      <c r="G682" s="939">
        <v>42</v>
      </c>
      <c r="H682" s="916">
        <f t="shared" si="24"/>
        <v>0.84</v>
      </c>
      <c r="I682" s="592" t="s">
        <v>735</v>
      </c>
      <c r="J682" s="482" t="s">
        <v>689</v>
      </c>
    </row>
    <row r="683" spans="1:10" ht="12.75">
      <c r="A683" s="543" t="s">
        <v>323</v>
      </c>
      <c r="B683" s="939">
        <v>500</v>
      </c>
      <c r="C683" s="939">
        <v>500</v>
      </c>
      <c r="D683" s="939">
        <v>500</v>
      </c>
      <c r="E683" s="939">
        <v>500</v>
      </c>
      <c r="F683" s="939">
        <v>500</v>
      </c>
      <c r="G683" s="939">
        <v>66</v>
      </c>
      <c r="H683" s="916">
        <f t="shared" si="24"/>
        <v>0.132</v>
      </c>
      <c r="I683" s="592" t="s">
        <v>1025</v>
      </c>
      <c r="J683" s="482" t="s">
        <v>1026</v>
      </c>
    </row>
    <row r="684" spans="1:10" ht="12.75">
      <c r="A684" s="543" t="s">
        <v>1027</v>
      </c>
      <c r="B684" s="939">
        <v>800</v>
      </c>
      <c r="C684" s="939">
        <v>800</v>
      </c>
      <c r="D684" s="939">
        <v>1466</v>
      </c>
      <c r="E684" s="939">
        <v>1466</v>
      </c>
      <c r="F684" s="939">
        <v>1466</v>
      </c>
      <c r="G684" s="939">
        <v>1379</v>
      </c>
      <c r="H684" s="916">
        <f t="shared" si="24"/>
        <v>0.9406548431105047</v>
      </c>
      <c r="I684" s="592" t="s">
        <v>709</v>
      </c>
      <c r="J684" s="482" t="s">
        <v>1028</v>
      </c>
    </row>
    <row r="685" spans="1:12" ht="12.75">
      <c r="A685" s="543" t="s">
        <v>1029</v>
      </c>
      <c r="B685" s="939">
        <v>50</v>
      </c>
      <c r="C685" s="939">
        <v>50</v>
      </c>
      <c r="D685" s="939">
        <v>50</v>
      </c>
      <c r="E685" s="939">
        <v>120</v>
      </c>
      <c r="F685" s="939">
        <v>120</v>
      </c>
      <c r="G685" s="939">
        <v>120</v>
      </c>
      <c r="H685" s="916">
        <f t="shared" si="24"/>
        <v>1</v>
      </c>
      <c r="I685" s="592" t="s">
        <v>842</v>
      </c>
      <c r="J685" s="482" t="s">
        <v>1032</v>
      </c>
      <c r="L685" s="104"/>
    </row>
    <row r="686" spans="1:10" ht="12.75">
      <c r="A686" s="543" t="s">
        <v>325</v>
      </c>
      <c r="B686" s="939">
        <v>100</v>
      </c>
      <c r="C686" s="939">
        <v>220</v>
      </c>
      <c r="D686" s="939">
        <v>220</v>
      </c>
      <c r="E686" s="939">
        <v>220</v>
      </c>
      <c r="F686" s="939">
        <v>220</v>
      </c>
      <c r="G686" s="939">
        <v>160</v>
      </c>
      <c r="H686" s="916">
        <f t="shared" si="24"/>
        <v>0.7272727272727273</v>
      </c>
      <c r="I686" s="592" t="s">
        <v>1033</v>
      </c>
      <c r="J686" s="482" t="s">
        <v>1034</v>
      </c>
    </row>
    <row r="687" spans="1:12" ht="12.75">
      <c r="A687" s="543" t="s">
        <v>1035</v>
      </c>
      <c r="B687" s="939">
        <v>0</v>
      </c>
      <c r="C687" s="939">
        <v>0</v>
      </c>
      <c r="D687" s="939">
        <v>0</v>
      </c>
      <c r="E687" s="939">
        <v>0</v>
      </c>
      <c r="F687" s="939">
        <v>0</v>
      </c>
      <c r="G687" s="939">
        <v>0</v>
      </c>
      <c r="H687" s="916" t="str">
        <f t="shared" si="24"/>
        <v>*</v>
      </c>
      <c r="I687" s="592" t="s">
        <v>859</v>
      </c>
      <c r="J687" s="482" t="s">
        <v>1036</v>
      </c>
      <c r="L687" s="104"/>
    </row>
    <row r="688" spans="1:13" ht="12.75">
      <c r="A688" s="543" t="s">
        <v>1209</v>
      </c>
      <c r="B688" s="939">
        <v>200</v>
      </c>
      <c r="C688" s="939">
        <v>200</v>
      </c>
      <c r="D688" s="939">
        <v>200</v>
      </c>
      <c r="E688" s="939">
        <v>200</v>
      </c>
      <c r="F688" s="939">
        <v>200</v>
      </c>
      <c r="G688" s="939">
        <v>24</v>
      </c>
      <c r="H688" s="916">
        <f t="shared" si="24"/>
        <v>0.12</v>
      </c>
      <c r="I688" s="592" t="s">
        <v>697</v>
      </c>
      <c r="J688" s="482" t="s">
        <v>1037</v>
      </c>
      <c r="L688" s="104"/>
      <c r="M688" s="307"/>
    </row>
    <row r="689" spans="1:10" ht="12.75">
      <c r="A689" s="543" t="s">
        <v>1051</v>
      </c>
      <c r="B689" s="939">
        <v>345</v>
      </c>
      <c r="C689" s="939">
        <v>345</v>
      </c>
      <c r="D689" s="939">
        <v>345</v>
      </c>
      <c r="E689" s="939">
        <v>345</v>
      </c>
      <c r="F689" s="939">
        <v>345</v>
      </c>
      <c r="G689" s="939">
        <v>345</v>
      </c>
      <c r="H689" s="916">
        <f t="shared" si="24"/>
        <v>1</v>
      </c>
      <c r="I689" s="592" t="s">
        <v>1052</v>
      </c>
      <c r="J689" s="482" t="s">
        <v>1053</v>
      </c>
    </row>
    <row r="690" spans="1:10" ht="12.75">
      <c r="A690" s="543" t="s">
        <v>1054</v>
      </c>
      <c r="B690" s="939">
        <v>0</v>
      </c>
      <c r="C690" s="939">
        <v>0</v>
      </c>
      <c r="D690" s="939">
        <v>0</v>
      </c>
      <c r="E690" s="939">
        <v>0</v>
      </c>
      <c r="F690" s="939">
        <v>0</v>
      </c>
      <c r="G690" s="939">
        <v>0</v>
      </c>
      <c r="H690" s="916" t="str">
        <f t="shared" si="24"/>
        <v>*</v>
      </c>
      <c r="I690" s="592" t="s">
        <v>1055</v>
      </c>
      <c r="J690" s="482" t="s">
        <v>1056</v>
      </c>
    </row>
    <row r="691" spans="1:10" ht="12.75">
      <c r="A691" s="543" t="s">
        <v>747</v>
      </c>
      <c r="B691" s="939">
        <v>10</v>
      </c>
      <c r="C691" s="939">
        <v>10</v>
      </c>
      <c r="D691" s="939">
        <v>10</v>
      </c>
      <c r="E691" s="939">
        <v>10</v>
      </c>
      <c r="F691" s="939">
        <v>10</v>
      </c>
      <c r="G691" s="939">
        <v>10</v>
      </c>
      <c r="H691" s="916">
        <f t="shared" si="24"/>
        <v>1</v>
      </c>
      <c r="I691" s="593" t="s">
        <v>748</v>
      </c>
      <c r="J691" s="482" t="s">
        <v>749</v>
      </c>
    </row>
    <row r="692" spans="1:10" ht="12.75">
      <c r="A692" s="543" t="s">
        <v>760</v>
      </c>
      <c r="B692" s="939">
        <v>0</v>
      </c>
      <c r="C692" s="939">
        <v>198</v>
      </c>
      <c r="D692" s="939">
        <v>198</v>
      </c>
      <c r="E692" s="939">
        <v>198</v>
      </c>
      <c r="F692" s="939">
        <v>198</v>
      </c>
      <c r="G692" s="939">
        <v>198</v>
      </c>
      <c r="H692" s="916">
        <f t="shared" si="24"/>
        <v>1</v>
      </c>
      <c r="I692" s="593" t="s">
        <v>761</v>
      </c>
      <c r="J692" s="482" t="s">
        <v>926</v>
      </c>
    </row>
    <row r="693" spans="1:12" ht="12.75">
      <c r="A693" s="543" t="s">
        <v>1057</v>
      </c>
      <c r="B693" s="939">
        <v>0</v>
      </c>
      <c r="C693" s="939">
        <v>0</v>
      </c>
      <c r="D693" s="939">
        <v>0</v>
      </c>
      <c r="E693" s="939">
        <v>0</v>
      </c>
      <c r="F693" s="939">
        <v>0</v>
      </c>
      <c r="G693" s="939">
        <v>0</v>
      </c>
      <c r="H693" s="916" t="str">
        <f t="shared" si="24"/>
        <v>*</v>
      </c>
      <c r="I693" s="592" t="s">
        <v>1058</v>
      </c>
      <c r="J693" s="482" t="s">
        <v>1059</v>
      </c>
      <c r="L693" s="104"/>
    </row>
    <row r="694" spans="1:10" ht="12.75">
      <c r="A694" s="543" t="s">
        <v>1060</v>
      </c>
      <c r="B694" s="939">
        <v>400</v>
      </c>
      <c r="C694" s="939">
        <v>400</v>
      </c>
      <c r="D694" s="939">
        <v>400</v>
      </c>
      <c r="E694" s="939">
        <v>400</v>
      </c>
      <c r="F694" s="939">
        <v>400</v>
      </c>
      <c r="G694" s="939">
        <v>0</v>
      </c>
      <c r="H694" s="916" t="str">
        <f t="shared" si="24"/>
        <v>*</v>
      </c>
      <c r="I694" s="748" t="s">
        <v>1058</v>
      </c>
      <c r="J694" s="618" t="s">
        <v>260</v>
      </c>
    </row>
    <row r="695" spans="1:12" ht="12.75">
      <c r="A695" s="543" t="s">
        <v>463</v>
      </c>
      <c r="B695" s="939">
        <v>0</v>
      </c>
      <c r="C695" s="939">
        <v>0</v>
      </c>
      <c r="D695" s="939">
        <v>0</v>
      </c>
      <c r="E695" s="939">
        <v>0</v>
      </c>
      <c r="F695" s="939">
        <v>0</v>
      </c>
      <c r="G695" s="939">
        <v>0</v>
      </c>
      <c r="H695" s="916" t="str">
        <f t="shared" si="24"/>
        <v>*</v>
      </c>
      <c r="I695" s="593" t="s">
        <v>467</v>
      </c>
      <c r="J695" s="482" t="s">
        <v>465</v>
      </c>
      <c r="L695" s="573"/>
    </row>
    <row r="696" spans="1:10" ht="12.75">
      <c r="A696" s="543" t="s">
        <v>607</v>
      </c>
      <c r="B696" s="939">
        <v>100</v>
      </c>
      <c r="C696" s="939">
        <v>400</v>
      </c>
      <c r="D696" s="939">
        <v>400</v>
      </c>
      <c r="E696" s="939">
        <v>400</v>
      </c>
      <c r="F696" s="939">
        <v>400</v>
      </c>
      <c r="G696" s="939">
        <v>386</v>
      </c>
      <c r="H696" s="916">
        <f t="shared" si="24"/>
        <v>0.965</v>
      </c>
      <c r="I696" s="593" t="s">
        <v>688</v>
      </c>
      <c r="J696" s="618" t="s">
        <v>261</v>
      </c>
    </row>
    <row r="697" spans="1:10" ht="12.75">
      <c r="A697" s="543" t="s">
        <v>468</v>
      </c>
      <c r="B697" s="939">
        <v>30</v>
      </c>
      <c r="C697" s="939">
        <v>30</v>
      </c>
      <c r="D697" s="939">
        <v>30</v>
      </c>
      <c r="E697" s="939">
        <v>30</v>
      </c>
      <c r="F697" s="939">
        <v>30</v>
      </c>
      <c r="G697" s="939">
        <v>0</v>
      </c>
      <c r="H697" s="916" t="str">
        <f t="shared" si="24"/>
        <v>*</v>
      </c>
      <c r="I697" s="593" t="s">
        <v>464</v>
      </c>
      <c r="J697" s="482" t="s">
        <v>1043</v>
      </c>
    </row>
    <row r="698" spans="1:10" ht="12.75">
      <c r="A698" s="543" t="s">
        <v>469</v>
      </c>
      <c r="B698" s="939">
        <v>100</v>
      </c>
      <c r="C698" s="939">
        <v>100</v>
      </c>
      <c r="D698" s="939">
        <v>100</v>
      </c>
      <c r="E698" s="939">
        <v>100</v>
      </c>
      <c r="F698" s="939">
        <v>100</v>
      </c>
      <c r="G698" s="939">
        <v>50</v>
      </c>
      <c r="H698" s="916">
        <f t="shared" si="24"/>
        <v>0.5</v>
      </c>
      <c r="I698" s="593" t="s">
        <v>1096</v>
      </c>
      <c r="J698" s="482" t="s">
        <v>1041</v>
      </c>
    </row>
    <row r="699" spans="1:12" ht="12.75">
      <c r="A699" s="543" t="s">
        <v>558</v>
      </c>
      <c r="B699" s="939">
        <v>60</v>
      </c>
      <c r="C699" s="939">
        <v>60</v>
      </c>
      <c r="D699" s="939">
        <v>60</v>
      </c>
      <c r="E699" s="939">
        <v>60</v>
      </c>
      <c r="F699" s="939">
        <v>60</v>
      </c>
      <c r="G699" s="939">
        <v>0</v>
      </c>
      <c r="H699" s="916" t="str">
        <f t="shared" si="24"/>
        <v>*</v>
      </c>
      <c r="I699" s="593" t="s">
        <v>466</v>
      </c>
      <c r="J699" s="1080" t="s">
        <v>1164</v>
      </c>
      <c r="L699" s="307"/>
    </row>
    <row r="700" spans="1:15" ht="12.75">
      <c r="A700" s="543" t="s">
        <v>1061</v>
      </c>
      <c r="B700" s="939">
        <v>250</v>
      </c>
      <c r="C700" s="939">
        <v>250</v>
      </c>
      <c r="D700" s="939">
        <v>250</v>
      </c>
      <c r="E700" s="939">
        <v>250</v>
      </c>
      <c r="F700" s="939">
        <v>250</v>
      </c>
      <c r="G700" s="939">
        <v>103</v>
      </c>
      <c r="H700" s="916">
        <f t="shared" si="24"/>
        <v>0.412</v>
      </c>
      <c r="I700" s="592" t="s">
        <v>1062</v>
      </c>
      <c r="J700" s="482" t="s">
        <v>1063</v>
      </c>
      <c r="L700" s="307"/>
      <c r="O700" s="104"/>
    </row>
    <row r="701" spans="1:12" ht="12.75">
      <c r="A701" s="543" t="s">
        <v>1045</v>
      </c>
      <c r="B701" s="939">
        <v>0</v>
      </c>
      <c r="C701" s="939">
        <v>0</v>
      </c>
      <c r="D701" s="939">
        <v>0</v>
      </c>
      <c r="E701" s="939">
        <v>0</v>
      </c>
      <c r="F701" s="939">
        <v>0</v>
      </c>
      <c r="G701" s="939">
        <v>0</v>
      </c>
      <c r="H701" s="916" t="str">
        <f t="shared" si="24"/>
        <v>*</v>
      </c>
      <c r="I701" s="592" t="s">
        <v>688</v>
      </c>
      <c r="J701" s="482" t="s">
        <v>1044</v>
      </c>
      <c r="L701" s="307"/>
    </row>
    <row r="702" spans="1:15" ht="12.75">
      <c r="A702" s="543" t="s">
        <v>1064</v>
      </c>
      <c r="B702" s="939">
        <v>0</v>
      </c>
      <c r="C702" s="939">
        <v>0</v>
      </c>
      <c r="D702" s="939">
        <v>0</v>
      </c>
      <c r="E702" s="939">
        <v>0</v>
      </c>
      <c r="F702" s="939">
        <v>0</v>
      </c>
      <c r="G702" s="939">
        <v>0</v>
      </c>
      <c r="H702" s="916" t="str">
        <f t="shared" si="24"/>
        <v>*</v>
      </c>
      <c r="I702" s="592" t="s">
        <v>1065</v>
      </c>
      <c r="J702" s="482" t="s">
        <v>1066</v>
      </c>
      <c r="O702" s="104"/>
    </row>
    <row r="703" spans="1:10" ht="12.75">
      <c r="A703" s="543" t="s">
        <v>1067</v>
      </c>
      <c r="B703" s="939">
        <v>0</v>
      </c>
      <c r="C703" s="939">
        <v>0</v>
      </c>
      <c r="D703" s="939">
        <v>0</v>
      </c>
      <c r="E703" s="939">
        <v>0</v>
      </c>
      <c r="F703" s="939">
        <v>0</v>
      </c>
      <c r="G703" s="939">
        <v>0</v>
      </c>
      <c r="H703" s="916" t="str">
        <f t="shared" si="24"/>
        <v>*</v>
      </c>
      <c r="I703" s="592" t="s">
        <v>1068</v>
      </c>
      <c r="J703" s="482" t="s">
        <v>1069</v>
      </c>
    </row>
    <row r="704" spans="1:15" ht="12.75">
      <c r="A704" s="543" t="s">
        <v>1070</v>
      </c>
      <c r="B704" s="939">
        <v>0</v>
      </c>
      <c r="C704" s="939">
        <v>0</v>
      </c>
      <c r="D704" s="939">
        <v>0</v>
      </c>
      <c r="E704" s="939">
        <v>0</v>
      </c>
      <c r="F704" s="939">
        <v>0</v>
      </c>
      <c r="G704" s="939">
        <v>0</v>
      </c>
      <c r="H704" s="916" t="str">
        <f t="shared" si="24"/>
        <v>*</v>
      </c>
      <c r="I704" s="592" t="s">
        <v>1071</v>
      </c>
      <c r="J704" s="482" t="s">
        <v>1072</v>
      </c>
      <c r="O704" s="104"/>
    </row>
    <row r="705" spans="1:15" ht="12.75">
      <c r="A705" s="543" t="s">
        <v>474</v>
      </c>
      <c r="B705" s="939">
        <v>0</v>
      </c>
      <c r="C705" s="939">
        <v>0</v>
      </c>
      <c r="D705" s="939">
        <v>0</v>
      </c>
      <c r="E705" s="939">
        <v>0</v>
      </c>
      <c r="F705" s="939">
        <v>0</v>
      </c>
      <c r="G705" s="939">
        <v>0</v>
      </c>
      <c r="H705" s="916" t="str">
        <f t="shared" si="24"/>
        <v>*</v>
      </c>
      <c r="I705" s="593" t="s">
        <v>475</v>
      </c>
      <c r="J705" s="482" t="s">
        <v>476</v>
      </c>
      <c r="O705" s="104"/>
    </row>
    <row r="706" spans="1:15" ht="12.75">
      <c r="A706" s="682" t="s">
        <v>355</v>
      </c>
      <c r="B706" s="939">
        <v>0</v>
      </c>
      <c r="C706" s="939">
        <v>0</v>
      </c>
      <c r="D706" s="939">
        <v>0</v>
      </c>
      <c r="E706" s="939">
        <v>0</v>
      </c>
      <c r="F706" s="939">
        <v>0</v>
      </c>
      <c r="G706" s="939">
        <v>0</v>
      </c>
      <c r="H706" s="916" t="str">
        <f t="shared" si="24"/>
        <v>*</v>
      </c>
      <c r="I706" s="593" t="s">
        <v>353</v>
      </c>
      <c r="J706" s="482" t="s">
        <v>354</v>
      </c>
      <c r="O706" s="104"/>
    </row>
    <row r="707" spans="1:15" ht="12.75">
      <c r="A707" s="682" t="s">
        <v>364</v>
      </c>
      <c r="B707" s="939">
        <v>310</v>
      </c>
      <c r="C707" s="939">
        <v>310</v>
      </c>
      <c r="D707" s="939">
        <v>310</v>
      </c>
      <c r="E707" s="939">
        <v>310</v>
      </c>
      <c r="F707" s="939">
        <v>310</v>
      </c>
      <c r="G707" s="939">
        <v>58</v>
      </c>
      <c r="H707" s="916">
        <f t="shared" si="24"/>
        <v>0.1870967741935484</v>
      </c>
      <c r="I707" s="593" t="s">
        <v>365</v>
      </c>
      <c r="J707" s="482" t="s">
        <v>366</v>
      </c>
      <c r="O707" s="104"/>
    </row>
    <row r="708" spans="1:10" ht="12.75">
      <c r="A708" s="543" t="s">
        <v>599</v>
      </c>
      <c r="B708" s="939">
        <v>1650</v>
      </c>
      <c r="C708" s="939">
        <v>1650</v>
      </c>
      <c r="D708" s="939">
        <v>1650</v>
      </c>
      <c r="E708" s="939">
        <v>1650</v>
      </c>
      <c r="F708" s="939">
        <v>1650</v>
      </c>
      <c r="G708" s="939">
        <v>1674</v>
      </c>
      <c r="H708" s="916">
        <f t="shared" si="24"/>
        <v>1.0145454545454546</v>
      </c>
      <c r="I708" s="593" t="s">
        <v>705</v>
      </c>
      <c r="J708" s="482" t="s">
        <v>1073</v>
      </c>
    </row>
    <row r="709" spans="1:10" ht="12.75">
      <c r="A709" s="543" t="s">
        <v>1074</v>
      </c>
      <c r="B709" s="939">
        <v>100</v>
      </c>
      <c r="C709" s="939">
        <v>100</v>
      </c>
      <c r="D709" s="939">
        <v>100</v>
      </c>
      <c r="E709" s="939">
        <v>100</v>
      </c>
      <c r="F709" s="939">
        <v>100</v>
      </c>
      <c r="G709" s="939">
        <v>56</v>
      </c>
      <c r="H709" s="916">
        <f t="shared" si="24"/>
        <v>0.56</v>
      </c>
      <c r="I709" s="592" t="s">
        <v>705</v>
      </c>
      <c r="J709" s="482" t="s">
        <v>1075</v>
      </c>
    </row>
    <row r="710" spans="1:10" ht="12.75">
      <c r="A710" s="543" t="s">
        <v>1076</v>
      </c>
      <c r="B710" s="939">
        <v>0</v>
      </c>
      <c r="C710" s="939">
        <v>0</v>
      </c>
      <c r="D710" s="939">
        <v>0</v>
      </c>
      <c r="E710" s="939">
        <v>0</v>
      </c>
      <c r="F710" s="939">
        <v>0</v>
      </c>
      <c r="G710" s="939">
        <v>0</v>
      </c>
      <c r="H710" s="916" t="str">
        <f t="shared" si="24"/>
        <v>*</v>
      </c>
      <c r="I710" s="592" t="s">
        <v>709</v>
      </c>
      <c r="J710" s="482" t="s">
        <v>602</v>
      </c>
    </row>
    <row r="711" spans="1:10" ht="12.75">
      <c r="A711" s="543" t="s">
        <v>327</v>
      </c>
      <c r="B711" s="939">
        <v>1365</v>
      </c>
      <c r="C711" s="939">
        <v>1365</v>
      </c>
      <c r="D711" s="939">
        <v>1365</v>
      </c>
      <c r="E711" s="939">
        <v>1365</v>
      </c>
      <c r="F711" s="939">
        <v>1365</v>
      </c>
      <c r="G711" s="939">
        <v>1121</v>
      </c>
      <c r="H711" s="916">
        <f t="shared" si="24"/>
        <v>0.8212454212454212</v>
      </c>
      <c r="I711" s="592" t="s">
        <v>701</v>
      </c>
      <c r="J711" s="482" t="s">
        <v>1208</v>
      </c>
    </row>
    <row r="712" spans="1:10" ht="12.75">
      <c r="A712" s="543" t="s">
        <v>1077</v>
      </c>
      <c r="B712" s="939">
        <v>0</v>
      </c>
      <c r="C712" s="939">
        <v>0</v>
      </c>
      <c r="D712" s="939">
        <v>0</v>
      </c>
      <c r="E712" s="939">
        <v>0</v>
      </c>
      <c r="F712" s="939">
        <v>0</v>
      </c>
      <c r="G712" s="939">
        <v>0</v>
      </c>
      <c r="H712" s="916" t="str">
        <f t="shared" si="24"/>
        <v>*</v>
      </c>
      <c r="I712" s="592" t="s">
        <v>657</v>
      </c>
      <c r="J712" s="482" t="s">
        <v>1078</v>
      </c>
    </row>
    <row r="713" spans="1:10" ht="12.75">
      <c r="A713" s="543" t="s">
        <v>1079</v>
      </c>
      <c r="B713" s="939">
        <v>0</v>
      </c>
      <c r="C713" s="939">
        <v>0</v>
      </c>
      <c r="D713" s="939">
        <v>0</v>
      </c>
      <c r="E713" s="939">
        <v>0</v>
      </c>
      <c r="F713" s="939">
        <v>0</v>
      </c>
      <c r="G713" s="939">
        <v>0</v>
      </c>
      <c r="H713" s="916" t="str">
        <f t="shared" si="24"/>
        <v>*</v>
      </c>
      <c r="I713" s="592" t="s">
        <v>774</v>
      </c>
      <c r="J713" s="482" t="s">
        <v>1080</v>
      </c>
    </row>
    <row r="714" spans="1:10" ht="12.75">
      <c r="A714" s="543" t="s">
        <v>324</v>
      </c>
      <c r="B714" s="939">
        <v>970</v>
      </c>
      <c r="C714" s="939">
        <v>970</v>
      </c>
      <c r="D714" s="939">
        <v>970</v>
      </c>
      <c r="E714" s="939">
        <v>970</v>
      </c>
      <c r="F714" s="939">
        <v>970</v>
      </c>
      <c r="G714" s="939">
        <v>949</v>
      </c>
      <c r="H714" s="916">
        <f t="shared" si="24"/>
        <v>0.9783505154639175</v>
      </c>
      <c r="I714" s="617" t="s">
        <v>1040</v>
      </c>
      <c r="J714" s="618" t="s">
        <v>259</v>
      </c>
    </row>
    <row r="715" spans="1:10" ht="12.75">
      <c r="A715" s="543" t="s">
        <v>1081</v>
      </c>
      <c r="B715" s="939">
        <v>75</v>
      </c>
      <c r="C715" s="939">
        <v>75</v>
      </c>
      <c r="D715" s="939">
        <v>75</v>
      </c>
      <c r="E715" s="939">
        <v>75</v>
      </c>
      <c r="F715" s="939">
        <v>75</v>
      </c>
      <c r="G715" s="939">
        <v>74</v>
      </c>
      <c r="H715" s="916">
        <f t="shared" si="24"/>
        <v>0.9866666666666667</v>
      </c>
      <c r="I715" s="592" t="s">
        <v>673</v>
      </c>
      <c r="J715" s="482" t="s">
        <v>1082</v>
      </c>
    </row>
    <row r="716" spans="1:10" ht="12.75">
      <c r="A716" s="543" t="s">
        <v>1083</v>
      </c>
      <c r="B716" s="939">
        <v>0</v>
      </c>
      <c r="C716" s="939">
        <v>0</v>
      </c>
      <c r="D716" s="939">
        <v>0</v>
      </c>
      <c r="E716" s="939">
        <v>0</v>
      </c>
      <c r="F716" s="939">
        <v>0</v>
      </c>
      <c r="G716" s="939">
        <v>0</v>
      </c>
      <c r="H716" s="916" t="str">
        <f t="shared" si="24"/>
        <v>*</v>
      </c>
      <c r="I716" s="592" t="s">
        <v>1084</v>
      </c>
      <c r="J716" s="482" t="s">
        <v>1085</v>
      </c>
    </row>
    <row r="717" spans="1:10" ht="12.75">
      <c r="A717" s="543" t="s">
        <v>1086</v>
      </c>
      <c r="B717" s="939">
        <v>0</v>
      </c>
      <c r="C717" s="939">
        <v>0</v>
      </c>
      <c r="D717" s="939">
        <v>0</v>
      </c>
      <c r="E717" s="939">
        <v>0</v>
      </c>
      <c r="F717" s="939">
        <v>0</v>
      </c>
      <c r="G717" s="939">
        <v>0</v>
      </c>
      <c r="H717" s="916" t="str">
        <f t="shared" si="24"/>
        <v>*</v>
      </c>
      <c r="I717" s="592" t="s">
        <v>1087</v>
      </c>
      <c r="J717" s="482" t="s">
        <v>1088</v>
      </c>
    </row>
    <row r="718" spans="1:10" ht="12.75">
      <c r="A718" s="543" t="s">
        <v>1089</v>
      </c>
      <c r="B718" s="939">
        <v>0</v>
      </c>
      <c r="C718" s="939">
        <v>0</v>
      </c>
      <c r="D718" s="939">
        <v>0</v>
      </c>
      <c r="E718" s="939">
        <v>0</v>
      </c>
      <c r="F718" s="939">
        <v>0</v>
      </c>
      <c r="G718" s="939">
        <v>0</v>
      </c>
      <c r="H718" s="916" t="str">
        <f t="shared" si="24"/>
        <v>*</v>
      </c>
      <c r="I718" s="592" t="s">
        <v>1091</v>
      </c>
      <c r="J718" s="482" t="s">
        <v>1092</v>
      </c>
    </row>
    <row r="719" spans="1:10" ht="12.75">
      <c r="A719" s="543" t="s">
        <v>1093</v>
      </c>
      <c r="B719" s="939">
        <v>0</v>
      </c>
      <c r="C719" s="939">
        <v>0</v>
      </c>
      <c r="D719" s="939">
        <v>0</v>
      </c>
      <c r="E719" s="939">
        <v>0</v>
      </c>
      <c r="F719" s="939">
        <v>0</v>
      </c>
      <c r="G719" s="939">
        <v>0</v>
      </c>
      <c r="H719" s="916" t="str">
        <f t="shared" si="24"/>
        <v>*</v>
      </c>
      <c r="I719" s="592" t="s">
        <v>797</v>
      </c>
      <c r="J719" s="482" t="s">
        <v>1094</v>
      </c>
    </row>
    <row r="720" spans="1:10" ht="12.75">
      <c r="A720" s="543" t="s">
        <v>1095</v>
      </c>
      <c r="B720" s="939">
        <v>0</v>
      </c>
      <c r="C720" s="939">
        <v>0</v>
      </c>
      <c r="D720" s="939">
        <v>0</v>
      </c>
      <c r="E720" s="939">
        <v>0</v>
      </c>
      <c r="F720" s="939">
        <v>0</v>
      </c>
      <c r="G720" s="939">
        <v>0</v>
      </c>
      <c r="H720" s="916" t="str">
        <f t="shared" si="24"/>
        <v>*</v>
      </c>
      <c r="I720" s="592" t="s">
        <v>670</v>
      </c>
      <c r="J720" s="482" t="s">
        <v>577</v>
      </c>
    </row>
    <row r="721" spans="1:10" ht="12.75">
      <c r="A721" s="543" t="s">
        <v>608</v>
      </c>
      <c r="B721" s="939">
        <v>0</v>
      </c>
      <c r="C721" s="939">
        <v>0</v>
      </c>
      <c r="D721" s="939">
        <v>0</v>
      </c>
      <c r="E721" s="939">
        <v>0</v>
      </c>
      <c r="F721" s="939">
        <v>0</v>
      </c>
      <c r="G721" s="939">
        <v>0</v>
      </c>
      <c r="H721" s="916" t="str">
        <f t="shared" si="24"/>
        <v>*</v>
      </c>
      <c r="I721" s="593" t="s">
        <v>609</v>
      </c>
      <c r="J721" s="482" t="s">
        <v>610</v>
      </c>
    </row>
    <row r="722" spans="1:10" ht="12.75">
      <c r="A722" s="543" t="s">
        <v>611</v>
      </c>
      <c r="B722" s="939">
        <v>185</v>
      </c>
      <c r="C722" s="939">
        <v>185</v>
      </c>
      <c r="D722" s="939">
        <v>185</v>
      </c>
      <c r="E722" s="939">
        <v>185</v>
      </c>
      <c r="F722" s="939">
        <v>185</v>
      </c>
      <c r="G722" s="939">
        <v>0</v>
      </c>
      <c r="H722" s="916" t="str">
        <f t="shared" si="24"/>
        <v>*</v>
      </c>
      <c r="I722" s="593" t="s">
        <v>612</v>
      </c>
      <c r="J722" s="482" t="s">
        <v>613</v>
      </c>
    </row>
    <row r="723" spans="1:10" ht="12.75">
      <c r="A723" s="543" t="s">
        <v>477</v>
      </c>
      <c r="B723" s="939">
        <v>100</v>
      </c>
      <c r="C723" s="939">
        <v>100</v>
      </c>
      <c r="D723" s="939">
        <v>100</v>
      </c>
      <c r="E723" s="939">
        <v>100</v>
      </c>
      <c r="F723" s="939">
        <v>100</v>
      </c>
      <c r="G723" s="939">
        <v>100</v>
      </c>
      <c r="H723" s="916">
        <f t="shared" si="24"/>
        <v>1</v>
      </c>
      <c r="I723" s="593" t="s">
        <v>964</v>
      </c>
      <c r="J723" s="482" t="s">
        <v>478</v>
      </c>
    </row>
    <row r="724" spans="1:10" ht="12.75">
      <c r="A724" s="543" t="s">
        <v>472</v>
      </c>
      <c r="B724" s="939">
        <v>0</v>
      </c>
      <c r="C724" s="939">
        <v>0</v>
      </c>
      <c r="D724" s="939">
        <v>0</v>
      </c>
      <c r="E724" s="939">
        <v>0</v>
      </c>
      <c r="F724" s="939">
        <v>0</v>
      </c>
      <c r="G724" s="939">
        <v>0</v>
      </c>
      <c r="H724" s="916" t="str">
        <f t="shared" si="24"/>
        <v>*</v>
      </c>
      <c r="I724" s="593" t="s">
        <v>473</v>
      </c>
      <c r="J724" s="482" t="s">
        <v>479</v>
      </c>
    </row>
    <row r="725" spans="1:10" ht="12.75">
      <c r="A725" s="543" t="s">
        <v>691</v>
      </c>
      <c r="B725" s="939">
        <v>0</v>
      </c>
      <c r="C725" s="939">
        <v>0</v>
      </c>
      <c r="D725" s="939">
        <v>0</v>
      </c>
      <c r="E725" s="939">
        <v>0</v>
      </c>
      <c r="F725" s="939">
        <v>0</v>
      </c>
      <c r="G725" s="939">
        <v>0</v>
      </c>
      <c r="H725" s="916" t="str">
        <f t="shared" si="24"/>
        <v>*</v>
      </c>
      <c r="I725" s="593" t="s">
        <v>1101</v>
      </c>
      <c r="J725" s="482" t="s">
        <v>690</v>
      </c>
    </row>
    <row r="726" spans="1:10" ht="12.75">
      <c r="A726" s="543" t="s">
        <v>471</v>
      </c>
      <c r="B726" s="939">
        <v>0</v>
      </c>
      <c r="C726" s="939">
        <v>0</v>
      </c>
      <c r="D726" s="939">
        <v>0</v>
      </c>
      <c r="E726" s="939">
        <v>0</v>
      </c>
      <c r="F726" s="939">
        <v>0</v>
      </c>
      <c r="G726" s="939">
        <v>0</v>
      </c>
      <c r="H726" s="916" t="str">
        <f t="shared" si="24"/>
        <v>*</v>
      </c>
      <c r="I726" s="593" t="s">
        <v>470</v>
      </c>
      <c r="J726" s="482" t="s">
        <v>1097</v>
      </c>
    </row>
    <row r="727" spans="1:10" ht="12.75">
      <c r="A727" s="543" t="s">
        <v>614</v>
      </c>
      <c r="B727" s="939">
        <v>0</v>
      </c>
      <c r="C727" s="1043">
        <v>42</v>
      </c>
      <c r="D727" s="1043">
        <v>42</v>
      </c>
      <c r="E727" s="1043">
        <v>42</v>
      </c>
      <c r="F727" s="1043">
        <v>42</v>
      </c>
      <c r="G727" s="939">
        <v>42</v>
      </c>
      <c r="H727" s="916">
        <f t="shared" si="24"/>
        <v>1</v>
      </c>
      <c r="I727" s="593" t="s">
        <v>688</v>
      </c>
      <c r="J727" s="482" t="s">
        <v>615</v>
      </c>
    </row>
    <row r="728" spans="1:10" ht="12.75">
      <c r="A728" s="543" t="s">
        <v>256</v>
      </c>
      <c r="B728" s="939">
        <v>150</v>
      </c>
      <c r="C728" s="1043">
        <v>150</v>
      </c>
      <c r="D728" s="1043">
        <v>150</v>
      </c>
      <c r="E728" s="1043">
        <v>150</v>
      </c>
      <c r="F728" s="1043">
        <v>150</v>
      </c>
      <c r="G728" s="939">
        <v>150</v>
      </c>
      <c r="H728" s="916">
        <f t="shared" si="24"/>
        <v>1</v>
      </c>
      <c r="I728" s="593" t="s">
        <v>807</v>
      </c>
      <c r="J728" s="482" t="s">
        <v>255</v>
      </c>
    </row>
    <row r="729" spans="1:10" ht="12.75">
      <c r="A729" s="543" t="s">
        <v>762</v>
      </c>
      <c r="B729" s="939">
        <v>0</v>
      </c>
      <c r="C729" s="1043">
        <v>300</v>
      </c>
      <c r="D729" s="1043">
        <v>300</v>
      </c>
      <c r="E729" s="1043">
        <v>300</v>
      </c>
      <c r="F729" s="1043">
        <v>300</v>
      </c>
      <c r="G729" s="939">
        <v>166</v>
      </c>
      <c r="H729" s="916">
        <f t="shared" si="24"/>
        <v>0.5533333333333333</v>
      </c>
      <c r="I729" s="593" t="s">
        <v>711</v>
      </c>
      <c r="J729" s="482" t="s">
        <v>763</v>
      </c>
    </row>
    <row r="730" spans="1:10" ht="12.75">
      <c r="A730" s="543" t="s">
        <v>147</v>
      </c>
      <c r="B730" s="939">
        <v>0</v>
      </c>
      <c r="C730" s="939">
        <v>0</v>
      </c>
      <c r="D730" s="939">
        <v>669</v>
      </c>
      <c r="E730" s="939">
        <v>669</v>
      </c>
      <c r="F730" s="939">
        <v>669</v>
      </c>
      <c r="G730" s="939">
        <v>669</v>
      </c>
      <c r="H730" s="916">
        <f t="shared" si="24"/>
        <v>1</v>
      </c>
      <c r="I730" s="593" t="s">
        <v>1087</v>
      </c>
      <c r="J730" s="482" t="s">
        <v>148</v>
      </c>
    </row>
    <row r="731" spans="1:10" ht="12.75">
      <c r="A731" s="543" t="s">
        <v>149</v>
      </c>
      <c r="B731" s="939">
        <v>0</v>
      </c>
      <c r="C731" s="939">
        <v>0</v>
      </c>
      <c r="D731" s="939">
        <v>229</v>
      </c>
      <c r="E731" s="939">
        <v>229</v>
      </c>
      <c r="F731" s="939">
        <v>229</v>
      </c>
      <c r="G731" s="939">
        <v>229</v>
      </c>
      <c r="H731" s="916">
        <f t="shared" si="24"/>
        <v>1</v>
      </c>
      <c r="I731" s="593" t="s">
        <v>470</v>
      </c>
      <c r="J731" s="482" t="s">
        <v>150</v>
      </c>
    </row>
    <row r="732" spans="1:10" ht="12.75">
      <c r="A732" s="543" t="s">
        <v>151</v>
      </c>
      <c r="B732" s="939">
        <v>0</v>
      </c>
      <c r="C732" s="939">
        <v>0</v>
      </c>
      <c r="D732" s="939">
        <v>302</v>
      </c>
      <c r="E732" s="939">
        <v>0</v>
      </c>
      <c r="F732" s="939">
        <v>0</v>
      </c>
      <c r="G732" s="939">
        <v>0</v>
      </c>
      <c r="H732" s="916" t="str">
        <f t="shared" si="24"/>
        <v>*</v>
      </c>
      <c r="I732" s="593" t="s">
        <v>657</v>
      </c>
      <c r="J732" s="482" t="s">
        <v>152</v>
      </c>
    </row>
    <row r="733" spans="1:10" ht="12.75">
      <c r="A733" s="543" t="s">
        <v>153</v>
      </c>
      <c r="B733" s="939">
        <v>0</v>
      </c>
      <c r="C733" s="939">
        <v>0</v>
      </c>
      <c r="D733" s="939">
        <v>764</v>
      </c>
      <c r="E733" s="939">
        <v>0</v>
      </c>
      <c r="F733" s="939">
        <v>0</v>
      </c>
      <c r="G733" s="939">
        <v>0</v>
      </c>
      <c r="H733" s="916" t="str">
        <f t="shared" si="24"/>
        <v>*</v>
      </c>
      <c r="I733" s="593" t="s">
        <v>467</v>
      </c>
      <c r="J733" s="482" t="s">
        <v>154</v>
      </c>
    </row>
    <row r="734" spans="1:10" ht="12.75">
      <c r="A734" s="543" t="s">
        <v>608</v>
      </c>
      <c r="B734" s="939">
        <v>0</v>
      </c>
      <c r="C734" s="939">
        <v>0</v>
      </c>
      <c r="D734" s="939">
        <v>50</v>
      </c>
      <c r="E734" s="939">
        <v>50</v>
      </c>
      <c r="F734" s="939">
        <v>50</v>
      </c>
      <c r="G734" s="939">
        <v>50</v>
      </c>
      <c r="H734" s="916">
        <f t="shared" si="24"/>
        <v>1</v>
      </c>
      <c r="I734" s="593" t="s">
        <v>609</v>
      </c>
      <c r="J734" s="482" t="s">
        <v>155</v>
      </c>
    </row>
    <row r="735" spans="1:10" ht="12.75">
      <c r="A735" s="543" t="s">
        <v>1098</v>
      </c>
      <c r="B735" s="939">
        <v>9367</v>
      </c>
      <c r="C735" s="939">
        <v>8407</v>
      </c>
      <c r="D735" s="939">
        <v>7997</v>
      </c>
      <c r="E735" s="939">
        <v>6401</v>
      </c>
      <c r="F735" s="939">
        <v>6761</v>
      </c>
      <c r="G735" s="939">
        <v>0</v>
      </c>
      <c r="H735" s="916" t="str">
        <f t="shared" si="24"/>
        <v>*</v>
      </c>
      <c r="I735" s="592" t="s">
        <v>663</v>
      </c>
      <c r="J735" s="1064" t="s">
        <v>578</v>
      </c>
    </row>
    <row r="736" spans="1:10" ht="12.75">
      <c r="A736" s="543" t="s">
        <v>1099</v>
      </c>
      <c r="B736" s="939">
        <v>0</v>
      </c>
      <c r="C736" s="939">
        <v>0</v>
      </c>
      <c r="D736" s="939">
        <v>0</v>
      </c>
      <c r="E736" s="939">
        <v>197</v>
      </c>
      <c r="F736" s="939">
        <v>197</v>
      </c>
      <c r="G736" s="939">
        <v>0</v>
      </c>
      <c r="H736" s="916" t="str">
        <f t="shared" si="24"/>
        <v>*</v>
      </c>
      <c r="I736" s="594" t="s">
        <v>960</v>
      </c>
      <c r="J736" s="1065" t="s">
        <v>1038</v>
      </c>
    </row>
    <row r="737" spans="1:10" ht="13.5" thickBot="1">
      <c r="A737" s="544" t="s">
        <v>1100</v>
      </c>
      <c r="B737" s="940">
        <v>1614</v>
      </c>
      <c r="C737" s="940">
        <v>1614</v>
      </c>
      <c r="D737" s="940">
        <v>1614</v>
      </c>
      <c r="E737" s="940">
        <v>4480</v>
      </c>
      <c r="F737" s="940">
        <v>4480</v>
      </c>
      <c r="G737" s="940">
        <v>0</v>
      </c>
      <c r="H737" s="917" t="str">
        <f t="shared" si="24"/>
        <v>*</v>
      </c>
      <c r="I737" s="595" t="s">
        <v>1101</v>
      </c>
      <c r="J737" s="545" t="s">
        <v>1102</v>
      </c>
    </row>
    <row r="738" spans="1:10" ht="13.5" thickBot="1">
      <c r="A738" s="436" t="s">
        <v>420</v>
      </c>
      <c r="B738" s="822">
        <f aca="true" t="shared" si="25" ref="B738:G738">SUM(B681:B737)</f>
        <v>18881</v>
      </c>
      <c r="C738" s="822">
        <f t="shared" si="25"/>
        <v>18881</v>
      </c>
      <c r="D738" s="822">
        <f t="shared" si="25"/>
        <v>21151</v>
      </c>
      <c r="E738" s="822">
        <f t="shared" si="25"/>
        <v>21622</v>
      </c>
      <c r="F738" s="822">
        <f t="shared" si="25"/>
        <v>21982</v>
      </c>
      <c r="G738" s="822">
        <f t="shared" si="25"/>
        <v>8221</v>
      </c>
      <c r="H738" s="892">
        <f t="shared" si="24"/>
        <v>0.37398780820671457</v>
      </c>
      <c r="I738" s="626"/>
      <c r="J738" s="823"/>
    </row>
    <row r="739" spans="1:28" ht="12.75">
      <c r="A739" s="489"/>
      <c r="B739" s="489"/>
      <c r="C739" s="489"/>
      <c r="D739" s="489"/>
      <c r="E739" s="489"/>
      <c r="F739" s="489"/>
      <c r="G739" s="515"/>
      <c r="H739" s="515"/>
      <c r="I739" s="515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  <c r="AA739" s="164"/>
      <c r="AB739" s="164"/>
    </row>
    <row r="740" spans="1:28" ht="12.75">
      <c r="A740" s="489"/>
      <c r="B740" s="489"/>
      <c r="C740" s="489"/>
      <c r="D740" s="489"/>
      <c r="E740" s="489"/>
      <c r="F740" s="489"/>
      <c r="G740" s="515"/>
      <c r="H740" s="515"/>
      <c r="I740" s="515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  <c r="AA740" s="164"/>
      <c r="AB740" s="164"/>
    </row>
    <row r="741" spans="1:28" ht="12.75">
      <c r="A741" s="489"/>
      <c r="B741" s="489"/>
      <c r="C741" s="489"/>
      <c r="D741" s="489"/>
      <c r="E741" s="489"/>
      <c r="F741" s="489"/>
      <c r="G741" s="515"/>
      <c r="H741" s="515"/>
      <c r="I741" s="515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</row>
    <row r="742" spans="1:28" ht="12.75">
      <c r="A742" s="489"/>
      <c r="B742" s="489"/>
      <c r="C742" s="489"/>
      <c r="D742" s="489"/>
      <c r="E742" s="489"/>
      <c r="F742" s="489"/>
      <c r="G742" s="515"/>
      <c r="H742" s="515"/>
      <c r="I742" s="515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  <c r="AA742" s="164"/>
      <c r="AB742" s="164"/>
    </row>
    <row r="743" spans="1:28" ht="12.75">
      <c r="A743" s="489"/>
      <c r="B743" s="489"/>
      <c r="C743" s="489"/>
      <c r="D743" s="489"/>
      <c r="E743" s="489"/>
      <c r="F743" s="489"/>
      <c r="G743" s="515"/>
      <c r="H743" s="515"/>
      <c r="I743" s="515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  <c r="AA743" s="164"/>
      <c r="AB743" s="164"/>
    </row>
    <row r="744" spans="1:28" ht="12.75">
      <c r="A744" s="489"/>
      <c r="B744" s="489"/>
      <c r="C744" s="489"/>
      <c r="D744" s="489"/>
      <c r="E744" s="489"/>
      <c r="F744" s="489"/>
      <c r="G744" s="515"/>
      <c r="H744" s="515"/>
      <c r="I744" s="515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  <c r="AA744" s="164"/>
      <c r="AB744" s="164"/>
    </row>
    <row r="745" spans="1:28" ht="12.75">
      <c r="A745" s="489"/>
      <c r="B745" s="489"/>
      <c r="C745" s="489"/>
      <c r="D745" s="489"/>
      <c r="E745" s="489"/>
      <c r="F745" s="489"/>
      <c r="G745" s="515"/>
      <c r="H745" s="515"/>
      <c r="I745" s="515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</row>
    <row r="746" spans="1:28" ht="12.75">
      <c r="A746" s="489"/>
      <c r="B746" s="489"/>
      <c r="C746" s="489"/>
      <c r="D746" s="489"/>
      <c r="E746" s="489"/>
      <c r="F746" s="489"/>
      <c r="G746" s="515"/>
      <c r="H746" s="515"/>
      <c r="I746" s="515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  <c r="AA746" s="164"/>
      <c r="AB746" s="164"/>
    </row>
    <row r="747" spans="1:28" ht="12.75">
      <c r="A747" s="489"/>
      <c r="B747" s="489"/>
      <c r="C747" s="489"/>
      <c r="D747" s="489"/>
      <c r="E747" s="489"/>
      <c r="F747" s="489"/>
      <c r="G747" s="515"/>
      <c r="H747" s="515"/>
      <c r="I747" s="515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</row>
    <row r="748" spans="1:28" ht="12.75">
      <c r="A748" s="489"/>
      <c r="B748" s="489"/>
      <c r="C748" s="489"/>
      <c r="D748" s="489"/>
      <c r="E748" s="489"/>
      <c r="F748" s="489"/>
      <c r="G748" s="515"/>
      <c r="H748" s="515"/>
      <c r="I748" s="515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</row>
    <row r="749" spans="1:28" ht="12.75">
      <c r="A749" s="489"/>
      <c r="B749" s="489"/>
      <c r="C749" s="489"/>
      <c r="D749" s="489"/>
      <c r="E749" s="489"/>
      <c r="F749" s="489"/>
      <c r="G749" s="515"/>
      <c r="H749" s="515"/>
      <c r="I749" s="515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</row>
    <row r="750" spans="1:28" ht="12.75">
      <c r="A750" s="611"/>
      <c r="B750" s="611"/>
      <c r="C750" s="611"/>
      <c r="D750" s="611"/>
      <c r="E750" s="611"/>
      <c r="F750" s="611"/>
      <c r="G750" s="612"/>
      <c r="H750" s="612"/>
      <c r="I750" s="612"/>
      <c r="J750" s="613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</row>
    <row r="751" spans="1:28" ht="12.75">
      <c r="A751" s="489"/>
      <c r="B751" s="489"/>
      <c r="C751" s="489"/>
      <c r="D751" s="489"/>
      <c r="E751" s="489"/>
      <c r="F751" s="489"/>
      <c r="G751" s="515"/>
      <c r="H751" s="515"/>
      <c r="I751" s="515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</row>
    <row r="752" spans="1:28" ht="12.75">
      <c r="A752" s="489"/>
      <c r="B752" s="489"/>
      <c r="C752" s="489"/>
      <c r="D752" s="489"/>
      <c r="E752" s="489"/>
      <c r="F752" s="489"/>
      <c r="G752" s="515"/>
      <c r="H752" s="515"/>
      <c r="I752" s="515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</row>
    <row r="753" spans="1:28" ht="12.75">
      <c r="A753" s="489"/>
      <c r="B753" s="489"/>
      <c r="C753" s="489"/>
      <c r="D753" s="489"/>
      <c r="E753" s="489"/>
      <c r="F753" s="489"/>
      <c r="G753" s="515"/>
      <c r="H753" s="515"/>
      <c r="I753" s="515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  <c r="AA753" s="164"/>
      <c r="AB753" s="164"/>
    </row>
    <row r="754" spans="1:28" ht="12.75">
      <c r="A754" s="489"/>
      <c r="B754" s="489"/>
      <c r="C754" s="489"/>
      <c r="D754" s="489"/>
      <c r="E754" s="489"/>
      <c r="F754" s="489"/>
      <c r="G754" s="515"/>
      <c r="H754" s="515"/>
      <c r="I754" s="515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  <c r="AA754" s="164"/>
      <c r="AB754" s="164"/>
    </row>
    <row r="755" spans="1:28" ht="12.75">
      <c r="A755" s="489"/>
      <c r="B755" s="489"/>
      <c r="C755" s="489"/>
      <c r="D755" s="489"/>
      <c r="E755" s="489"/>
      <c r="F755" s="489"/>
      <c r="G755" s="515"/>
      <c r="H755" s="515"/>
      <c r="I755" s="515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</row>
    <row r="756" spans="1:28" ht="12.75">
      <c r="A756" s="489"/>
      <c r="B756" s="489"/>
      <c r="C756" s="489"/>
      <c r="D756" s="489"/>
      <c r="E756" s="489"/>
      <c r="F756" s="489"/>
      <c r="G756" s="515"/>
      <c r="H756" s="515"/>
      <c r="I756" s="515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  <c r="AA756" s="164"/>
      <c r="AB756" s="164"/>
    </row>
    <row r="757" spans="1:28" ht="12.75">
      <c r="A757" s="489"/>
      <c r="B757" s="489"/>
      <c r="C757" s="489"/>
      <c r="D757" s="489"/>
      <c r="E757" s="489"/>
      <c r="F757" s="489"/>
      <c r="G757" s="515"/>
      <c r="H757" s="515"/>
      <c r="I757" s="515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  <c r="AA757" s="164"/>
      <c r="AB757" s="164"/>
    </row>
    <row r="758" spans="1:28" ht="12.75">
      <c r="A758" s="489"/>
      <c r="B758" s="489"/>
      <c r="C758" s="489"/>
      <c r="D758" s="489"/>
      <c r="E758" s="489"/>
      <c r="F758" s="489"/>
      <c r="G758" s="515"/>
      <c r="H758" s="515"/>
      <c r="I758" s="515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  <c r="AA758" s="164"/>
      <c r="AB758" s="164"/>
    </row>
    <row r="759" spans="1:28" ht="12.75">
      <c r="A759" s="489"/>
      <c r="B759" s="489"/>
      <c r="C759" s="489"/>
      <c r="D759" s="489"/>
      <c r="E759" s="489"/>
      <c r="F759" s="489"/>
      <c r="G759" s="515"/>
      <c r="H759" s="515"/>
      <c r="I759" s="515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</row>
    <row r="760" spans="1:28" ht="12.75">
      <c r="A760" s="489"/>
      <c r="B760" s="489"/>
      <c r="C760" s="489"/>
      <c r="D760" s="489"/>
      <c r="E760" s="489"/>
      <c r="F760" s="489"/>
      <c r="G760" s="515"/>
      <c r="H760" s="515"/>
      <c r="I760" s="515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</row>
    <row r="761" spans="1:28" ht="12.75">
      <c r="A761" s="489"/>
      <c r="B761" s="489"/>
      <c r="C761" s="489"/>
      <c r="D761" s="489"/>
      <c r="E761" s="489"/>
      <c r="F761" s="489"/>
      <c r="G761" s="515"/>
      <c r="H761" s="515"/>
      <c r="I761" s="515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  <c r="AA761" s="164"/>
      <c r="AB761" s="164"/>
    </row>
    <row r="762" spans="1:28" ht="12.75">
      <c r="A762" s="489"/>
      <c r="B762" s="489"/>
      <c r="C762" s="489"/>
      <c r="D762" s="489"/>
      <c r="E762" s="489"/>
      <c r="F762" s="489"/>
      <c r="G762" s="515"/>
      <c r="H762" s="515"/>
      <c r="I762" s="515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</row>
    <row r="763" spans="1:28" ht="12.75">
      <c r="A763" s="489"/>
      <c r="B763" s="489"/>
      <c r="C763" s="489"/>
      <c r="D763" s="489"/>
      <c r="E763" s="489"/>
      <c r="F763" s="489"/>
      <c r="G763" s="515"/>
      <c r="H763" s="515"/>
      <c r="I763" s="515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</row>
    <row r="764" spans="1:28" ht="12.75">
      <c r="A764" s="489"/>
      <c r="B764" s="489"/>
      <c r="C764" s="489"/>
      <c r="D764" s="489"/>
      <c r="E764" s="489"/>
      <c r="F764" s="489"/>
      <c r="G764" s="515"/>
      <c r="H764" s="515"/>
      <c r="I764" s="515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</row>
    <row r="765" spans="1:28" ht="12.75">
      <c r="A765" s="489"/>
      <c r="B765" s="489"/>
      <c r="C765" s="489"/>
      <c r="D765" s="489"/>
      <c r="E765" s="489"/>
      <c r="F765" s="489"/>
      <c r="G765" s="515"/>
      <c r="H765" s="515"/>
      <c r="I765" s="515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</row>
    <row r="766" spans="1:28" ht="12.75">
      <c r="A766" s="489"/>
      <c r="B766" s="489"/>
      <c r="C766" s="489"/>
      <c r="D766" s="489"/>
      <c r="E766" s="489"/>
      <c r="F766" s="489"/>
      <c r="G766" s="515"/>
      <c r="H766" s="515"/>
      <c r="I766" s="515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  <c r="AA766" s="164"/>
      <c r="AB766" s="164"/>
    </row>
    <row r="767" spans="1:28" ht="12.75">
      <c r="A767" s="489"/>
      <c r="B767" s="489"/>
      <c r="C767" s="489"/>
      <c r="D767" s="489"/>
      <c r="E767" s="489"/>
      <c r="F767" s="489"/>
      <c r="G767" s="515"/>
      <c r="H767" s="515"/>
      <c r="I767" s="515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</row>
    <row r="768" spans="1:28" ht="12.75">
      <c r="A768" s="489"/>
      <c r="B768" s="489"/>
      <c r="C768" s="489"/>
      <c r="D768" s="489"/>
      <c r="E768" s="489"/>
      <c r="F768" s="489"/>
      <c r="G768" s="515"/>
      <c r="H768" s="515"/>
      <c r="I768" s="515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</row>
    <row r="769" spans="1:28" ht="12.75">
      <c r="A769" s="489"/>
      <c r="B769" s="489"/>
      <c r="C769" s="489"/>
      <c r="D769" s="489"/>
      <c r="E769" s="489"/>
      <c r="F769" s="489"/>
      <c r="G769" s="515"/>
      <c r="H769" s="515"/>
      <c r="I769" s="515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</row>
    <row r="770" spans="1:28" ht="12.75">
      <c r="A770" s="489"/>
      <c r="B770" s="489"/>
      <c r="C770" s="489"/>
      <c r="D770" s="489"/>
      <c r="E770" s="489"/>
      <c r="F770" s="489"/>
      <c r="G770" s="515"/>
      <c r="H770" s="515"/>
      <c r="I770" s="515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</row>
    <row r="771" spans="1:28" ht="12.75">
      <c r="A771" s="489"/>
      <c r="B771" s="489"/>
      <c r="C771" s="489"/>
      <c r="D771" s="489"/>
      <c r="E771" s="489"/>
      <c r="F771" s="489"/>
      <c r="G771" s="515"/>
      <c r="H771" s="515"/>
      <c r="I771" s="515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  <c r="AA771" s="164"/>
      <c r="AB771" s="164"/>
    </row>
    <row r="772" spans="1:28" ht="12.75">
      <c r="A772" s="489"/>
      <c r="B772" s="489"/>
      <c r="C772" s="489"/>
      <c r="D772" s="489"/>
      <c r="E772" s="489"/>
      <c r="F772" s="489"/>
      <c r="G772" s="515"/>
      <c r="H772" s="515"/>
      <c r="I772" s="515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  <c r="AA772" s="164"/>
      <c r="AB772" s="164"/>
    </row>
    <row r="773" spans="1:28" ht="12.75">
      <c r="A773" s="489"/>
      <c r="B773" s="489"/>
      <c r="C773" s="489"/>
      <c r="D773" s="489"/>
      <c r="E773" s="489"/>
      <c r="F773" s="489"/>
      <c r="G773" s="515"/>
      <c r="H773" s="515"/>
      <c r="I773" s="515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  <c r="AA773" s="164"/>
      <c r="AB773" s="164"/>
    </row>
    <row r="774" spans="1:28" ht="12.75">
      <c r="A774" s="489"/>
      <c r="B774" s="489"/>
      <c r="C774" s="489"/>
      <c r="D774" s="489"/>
      <c r="E774" s="489"/>
      <c r="F774" s="489"/>
      <c r="G774" s="515"/>
      <c r="H774" s="515"/>
      <c r="I774" s="515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</row>
    <row r="775" spans="1:28" ht="12.75">
      <c r="A775" s="489"/>
      <c r="B775" s="489"/>
      <c r="C775" s="489"/>
      <c r="D775" s="489"/>
      <c r="E775" s="489"/>
      <c r="F775" s="489"/>
      <c r="G775" s="515"/>
      <c r="H775" s="515"/>
      <c r="I775" s="515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  <c r="AA775" s="164"/>
      <c r="AB775" s="164"/>
    </row>
    <row r="776" spans="1:28" ht="12.75">
      <c r="A776" s="489"/>
      <c r="B776" s="489"/>
      <c r="C776" s="489"/>
      <c r="D776" s="489"/>
      <c r="E776" s="489"/>
      <c r="F776" s="489"/>
      <c r="G776" s="515"/>
      <c r="H776" s="515"/>
      <c r="I776" s="515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</row>
    <row r="777" spans="1:28" ht="12.75">
      <c r="A777" s="489"/>
      <c r="B777" s="489"/>
      <c r="C777" s="489"/>
      <c r="D777" s="489"/>
      <c r="E777" s="489"/>
      <c r="F777" s="489"/>
      <c r="G777" s="515"/>
      <c r="H777" s="515"/>
      <c r="I777" s="515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  <c r="AA777" s="164"/>
      <c r="AB777" s="164"/>
    </row>
    <row r="778" spans="1:28" ht="12.75">
      <c r="A778" s="489"/>
      <c r="B778" s="489"/>
      <c r="C778" s="489"/>
      <c r="D778" s="489"/>
      <c r="E778" s="489"/>
      <c r="F778" s="489"/>
      <c r="G778" s="515"/>
      <c r="H778" s="515"/>
      <c r="I778" s="515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  <c r="AA778" s="164"/>
      <c r="AB778" s="164"/>
    </row>
    <row r="779" spans="1:28" ht="12.75">
      <c r="A779" s="489"/>
      <c r="B779" s="489"/>
      <c r="C779" s="489"/>
      <c r="D779" s="489"/>
      <c r="E779" s="489"/>
      <c r="F779" s="489"/>
      <c r="G779" s="515"/>
      <c r="H779" s="515"/>
      <c r="I779" s="515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</row>
    <row r="780" spans="1:28" ht="12.75">
      <c r="A780" s="489"/>
      <c r="B780" s="489"/>
      <c r="C780" s="489"/>
      <c r="D780" s="489"/>
      <c r="E780" s="489"/>
      <c r="F780" s="489"/>
      <c r="G780" s="515"/>
      <c r="H780" s="515"/>
      <c r="I780" s="515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  <c r="AA780" s="164"/>
      <c r="AB780" s="164"/>
    </row>
    <row r="781" spans="1:28" ht="12.75">
      <c r="A781" s="489"/>
      <c r="B781" s="489"/>
      <c r="C781" s="489"/>
      <c r="D781" s="489"/>
      <c r="E781" s="489"/>
      <c r="F781" s="489"/>
      <c r="G781" s="515"/>
      <c r="H781" s="515"/>
      <c r="I781" s="515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  <c r="AA781" s="164"/>
      <c r="AB781" s="164"/>
    </row>
    <row r="782" spans="1:28" ht="12.75">
      <c r="A782" s="489"/>
      <c r="B782" s="489"/>
      <c r="C782" s="489"/>
      <c r="D782" s="489"/>
      <c r="E782" s="489"/>
      <c r="F782" s="489"/>
      <c r="G782" s="515"/>
      <c r="H782" s="515"/>
      <c r="I782" s="515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  <c r="AA782" s="164"/>
      <c r="AB782" s="164"/>
    </row>
    <row r="783" spans="1:28" ht="12.75">
      <c r="A783" s="489"/>
      <c r="B783" s="489"/>
      <c r="C783" s="489"/>
      <c r="D783" s="489"/>
      <c r="E783" s="489"/>
      <c r="F783" s="489"/>
      <c r="G783" s="515"/>
      <c r="H783" s="515"/>
      <c r="I783" s="515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  <c r="AA783" s="164"/>
      <c r="AB783" s="164"/>
    </row>
    <row r="784" spans="1:28" ht="12.75">
      <c r="A784" s="489"/>
      <c r="B784" s="489"/>
      <c r="C784" s="489"/>
      <c r="D784" s="489"/>
      <c r="E784" s="489"/>
      <c r="F784" s="489"/>
      <c r="G784" s="515"/>
      <c r="H784" s="515"/>
      <c r="I784" s="515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  <c r="AA784" s="164"/>
      <c r="AB784" s="164"/>
    </row>
    <row r="785" spans="1:28" ht="12.75">
      <c r="A785" s="489"/>
      <c r="B785" s="489"/>
      <c r="C785" s="489"/>
      <c r="D785" s="489"/>
      <c r="E785" s="489"/>
      <c r="F785" s="489"/>
      <c r="G785" s="515"/>
      <c r="H785" s="515"/>
      <c r="I785" s="515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  <c r="AA785" s="164"/>
      <c r="AB785" s="164"/>
    </row>
    <row r="786" spans="1:28" ht="12.75">
      <c r="A786" s="489"/>
      <c r="B786" s="489"/>
      <c r="C786" s="489"/>
      <c r="D786" s="489"/>
      <c r="E786" s="489"/>
      <c r="F786" s="489"/>
      <c r="G786" s="515"/>
      <c r="H786" s="515"/>
      <c r="I786" s="515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  <c r="AA786" s="164"/>
      <c r="AB786" s="164"/>
    </row>
    <row r="787" spans="1:28" ht="12.75">
      <c r="A787" s="489"/>
      <c r="B787" s="489"/>
      <c r="C787" s="489"/>
      <c r="D787" s="489"/>
      <c r="E787" s="489"/>
      <c r="F787" s="489"/>
      <c r="G787" s="515"/>
      <c r="H787" s="515"/>
      <c r="I787" s="515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  <c r="AA787" s="164"/>
      <c r="AB787" s="164"/>
    </row>
    <row r="788" spans="1:28" ht="12.75">
      <c r="A788" s="489"/>
      <c r="B788" s="489"/>
      <c r="C788" s="489"/>
      <c r="D788" s="489"/>
      <c r="E788" s="489"/>
      <c r="F788" s="489"/>
      <c r="G788" s="515"/>
      <c r="H788" s="515"/>
      <c r="I788" s="515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  <c r="AA788" s="164"/>
      <c r="AB788" s="164"/>
    </row>
    <row r="789" spans="1:28" ht="12.75">
      <c r="A789" s="489"/>
      <c r="B789" s="489"/>
      <c r="C789" s="489"/>
      <c r="D789" s="489"/>
      <c r="E789" s="489"/>
      <c r="F789" s="489"/>
      <c r="G789" s="515"/>
      <c r="H789" s="515"/>
      <c r="I789" s="515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</row>
    <row r="790" spans="1:28" ht="12.75">
      <c r="A790" s="489"/>
      <c r="B790" s="489"/>
      <c r="C790" s="489"/>
      <c r="D790" s="489"/>
      <c r="E790" s="489"/>
      <c r="F790" s="489"/>
      <c r="G790" s="515"/>
      <c r="H790" s="515"/>
      <c r="I790" s="515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  <c r="AA790" s="164"/>
      <c r="AB790" s="164"/>
    </row>
    <row r="791" spans="1:28" ht="12.75">
      <c r="A791" s="489"/>
      <c r="B791" s="489"/>
      <c r="C791" s="489"/>
      <c r="D791" s="489"/>
      <c r="E791" s="489"/>
      <c r="F791" s="489"/>
      <c r="G791" s="515"/>
      <c r="H791" s="515"/>
      <c r="I791" s="515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  <c r="AA791" s="164"/>
      <c r="AB791" s="164"/>
    </row>
    <row r="792" spans="1:28" ht="12.75">
      <c r="A792" s="489"/>
      <c r="B792" s="489"/>
      <c r="C792" s="489"/>
      <c r="D792" s="489"/>
      <c r="E792" s="489"/>
      <c r="F792" s="489"/>
      <c r="G792" s="515"/>
      <c r="H792" s="515"/>
      <c r="I792" s="515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  <c r="AA792" s="164"/>
      <c r="AB792" s="164"/>
    </row>
    <row r="793" spans="1:28" ht="12.75">
      <c r="A793" s="489"/>
      <c r="B793" s="489"/>
      <c r="C793" s="489"/>
      <c r="D793" s="489"/>
      <c r="E793" s="489"/>
      <c r="F793" s="489"/>
      <c r="G793" s="515"/>
      <c r="H793" s="515"/>
      <c r="I793" s="515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  <c r="AA793" s="164"/>
      <c r="AB793" s="164"/>
    </row>
    <row r="794" spans="1:28" ht="12.75">
      <c r="A794" s="489"/>
      <c r="B794" s="489"/>
      <c r="C794" s="489"/>
      <c r="D794" s="489"/>
      <c r="E794" s="489"/>
      <c r="F794" s="489"/>
      <c r="G794" s="515"/>
      <c r="H794" s="515"/>
      <c r="I794" s="515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  <c r="AA794" s="164"/>
      <c r="AB794" s="164"/>
    </row>
    <row r="795" spans="1:28" ht="12.75">
      <c r="A795" s="489"/>
      <c r="B795" s="489"/>
      <c r="C795" s="489"/>
      <c r="D795" s="489"/>
      <c r="E795" s="489"/>
      <c r="F795" s="489"/>
      <c r="G795" s="515"/>
      <c r="H795" s="515"/>
      <c r="I795" s="515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  <c r="AA795" s="164"/>
      <c r="AB795" s="164"/>
    </row>
    <row r="796" spans="1:28" ht="12.75">
      <c r="A796" s="489"/>
      <c r="B796" s="489"/>
      <c r="C796" s="489"/>
      <c r="D796" s="489"/>
      <c r="E796" s="489"/>
      <c r="F796" s="489"/>
      <c r="G796" s="515"/>
      <c r="H796" s="515"/>
      <c r="I796" s="515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  <c r="AA796" s="164"/>
      <c r="AB796" s="164"/>
    </row>
    <row r="797" spans="1:28" ht="12.75">
      <c r="A797" s="489"/>
      <c r="B797" s="489"/>
      <c r="C797" s="489"/>
      <c r="D797" s="489"/>
      <c r="E797" s="489"/>
      <c r="F797" s="489"/>
      <c r="G797" s="515"/>
      <c r="H797" s="515"/>
      <c r="I797" s="515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  <c r="AA797" s="164"/>
      <c r="AB797" s="164"/>
    </row>
    <row r="798" spans="1:28" ht="12.75">
      <c r="A798" s="489"/>
      <c r="B798" s="489"/>
      <c r="C798" s="489"/>
      <c r="D798" s="489"/>
      <c r="E798" s="489"/>
      <c r="F798" s="489"/>
      <c r="G798" s="515"/>
      <c r="H798" s="515"/>
      <c r="I798" s="515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  <c r="AA798" s="164"/>
      <c r="AB798" s="164"/>
    </row>
    <row r="799" spans="1:28" ht="12.75">
      <c r="A799" s="489"/>
      <c r="B799" s="489"/>
      <c r="C799" s="489"/>
      <c r="D799" s="489"/>
      <c r="E799" s="489"/>
      <c r="F799" s="489"/>
      <c r="G799" s="515"/>
      <c r="H799" s="515"/>
      <c r="I799" s="515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  <c r="AA799" s="164"/>
      <c r="AB799" s="164"/>
    </row>
    <row r="800" spans="1:28" ht="12.75">
      <c r="A800" s="489"/>
      <c r="B800" s="489"/>
      <c r="C800" s="489"/>
      <c r="D800" s="489"/>
      <c r="E800" s="489"/>
      <c r="F800" s="489"/>
      <c r="G800" s="515"/>
      <c r="H800" s="515"/>
      <c r="I800" s="515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  <c r="AA800" s="164"/>
      <c r="AB800" s="164"/>
    </row>
    <row r="801" spans="1:28" ht="12.75">
      <c r="A801" s="489"/>
      <c r="B801" s="489"/>
      <c r="C801" s="489"/>
      <c r="D801" s="489"/>
      <c r="E801" s="489"/>
      <c r="F801" s="489"/>
      <c r="G801" s="515"/>
      <c r="H801" s="515"/>
      <c r="I801" s="515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  <c r="AA801" s="164"/>
      <c r="AB801" s="164"/>
    </row>
    <row r="802" spans="1:28" ht="12.75">
      <c r="A802" s="489"/>
      <c r="B802" s="489"/>
      <c r="C802" s="489"/>
      <c r="D802" s="489"/>
      <c r="E802" s="489"/>
      <c r="F802" s="489"/>
      <c r="G802" s="515"/>
      <c r="H802" s="515"/>
      <c r="I802" s="515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  <c r="AA802" s="164"/>
      <c r="AB802" s="164"/>
    </row>
    <row r="803" spans="1:28" ht="12.75">
      <c r="A803" s="489"/>
      <c r="B803" s="489"/>
      <c r="C803" s="489"/>
      <c r="D803" s="489"/>
      <c r="E803" s="489"/>
      <c r="F803" s="489"/>
      <c r="G803" s="515"/>
      <c r="H803" s="515"/>
      <c r="I803" s="515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  <c r="AA803" s="164"/>
      <c r="AB803" s="164"/>
    </row>
    <row r="804" spans="1:28" ht="12.75">
      <c r="A804" s="489"/>
      <c r="B804" s="489"/>
      <c r="C804" s="489"/>
      <c r="D804" s="489"/>
      <c r="E804" s="489"/>
      <c r="F804" s="489"/>
      <c r="G804" s="515"/>
      <c r="H804" s="515"/>
      <c r="I804" s="515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  <c r="AA804" s="164"/>
      <c r="AB804" s="164"/>
    </row>
    <row r="805" spans="1:28" ht="12.75">
      <c r="A805" s="489"/>
      <c r="B805" s="489"/>
      <c r="C805" s="489"/>
      <c r="D805" s="489"/>
      <c r="E805" s="489"/>
      <c r="F805" s="489"/>
      <c r="G805" s="515"/>
      <c r="H805" s="515"/>
      <c r="I805" s="515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  <c r="AA805" s="164"/>
      <c r="AB805" s="164"/>
    </row>
    <row r="806" spans="1:28" ht="12.75">
      <c r="A806" s="489"/>
      <c r="B806" s="489"/>
      <c r="C806" s="489"/>
      <c r="D806" s="489"/>
      <c r="E806" s="489"/>
      <c r="F806" s="489"/>
      <c r="G806" s="515"/>
      <c r="H806" s="515"/>
      <c r="I806" s="515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  <c r="AA806" s="164"/>
      <c r="AB806" s="164"/>
    </row>
    <row r="807" spans="1:28" ht="12.75">
      <c r="A807" s="489"/>
      <c r="B807" s="489"/>
      <c r="C807" s="489"/>
      <c r="D807" s="489"/>
      <c r="E807" s="489"/>
      <c r="F807" s="489"/>
      <c r="G807" s="515"/>
      <c r="H807" s="515"/>
      <c r="I807" s="515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  <c r="AA807" s="164"/>
      <c r="AB807" s="164"/>
    </row>
    <row r="808" spans="1:28" ht="12.75">
      <c r="A808" s="489"/>
      <c r="B808" s="489"/>
      <c r="C808" s="489"/>
      <c r="D808" s="489"/>
      <c r="E808" s="489"/>
      <c r="F808" s="489"/>
      <c r="G808" s="515"/>
      <c r="H808" s="515"/>
      <c r="I808" s="515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  <c r="AA808" s="164"/>
      <c r="AB808" s="164"/>
    </row>
    <row r="809" spans="1:28" ht="12.75">
      <c r="A809" s="489" t="s">
        <v>1103</v>
      </c>
      <c r="B809" s="489"/>
      <c r="C809" s="489"/>
      <c r="D809" s="489"/>
      <c r="E809" s="489"/>
      <c r="F809" s="489"/>
      <c r="G809" s="515"/>
      <c r="H809" s="515"/>
      <c r="I809" s="515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  <c r="AA809" s="164"/>
      <c r="AB809" s="164"/>
    </row>
    <row r="810" spans="1:28" ht="12.75">
      <c r="A810" s="489" t="s">
        <v>401</v>
      </c>
      <c r="B810" s="489"/>
      <c r="C810" s="489"/>
      <c r="D810" s="489"/>
      <c r="E810" s="489"/>
      <c r="F810" s="489"/>
      <c r="G810" s="515"/>
      <c r="H810" s="515"/>
      <c r="I810" s="515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  <c r="AA810" s="164"/>
      <c r="AB810" s="164"/>
    </row>
    <row r="811" spans="1:28" ht="12.75">
      <c r="A811" s="489"/>
      <c r="B811" s="489"/>
      <c r="C811" s="489"/>
      <c r="D811" s="489"/>
      <c r="E811" s="489"/>
      <c r="F811" s="489"/>
      <c r="G811" s="515"/>
      <c r="H811" s="515"/>
      <c r="I811" s="515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  <c r="AA811" s="164"/>
      <c r="AB811" s="164"/>
    </row>
    <row r="812" spans="1:28" ht="12.75">
      <c r="A812" s="489"/>
      <c r="B812" s="489"/>
      <c r="C812" s="489"/>
      <c r="D812" s="489"/>
      <c r="E812" s="489"/>
      <c r="F812" s="489"/>
      <c r="G812" s="515"/>
      <c r="H812" s="515"/>
      <c r="I812" s="515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  <c r="AA812" s="164"/>
      <c r="AB812" s="164"/>
    </row>
    <row r="813" spans="1:28" ht="12.75">
      <c r="A813" s="489"/>
      <c r="B813" s="489"/>
      <c r="C813" s="489"/>
      <c r="D813" s="489"/>
      <c r="E813" s="489"/>
      <c r="F813" s="489"/>
      <c r="G813" s="515"/>
      <c r="H813" s="515"/>
      <c r="I813" s="515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  <c r="AA813" s="164"/>
      <c r="AB813" s="164"/>
    </row>
    <row r="814" spans="1:28" ht="12.75">
      <c r="A814" s="489"/>
      <c r="B814" s="489"/>
      <c r="C814" s="489"/>
      <c r="D814" s="489"/>
      <c r="E814" s="489"/>
      <c r="F814" s="489"/>
      <c r="G814" s="515"/>
      <c r="H814" s="515"/>
      <c r="I814" s="515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  <c r="AA814" s="164"/>
      <c r="AB814" s="164"/>
    </row>
    <row r="815" spans="1:28" ht="12.75">
      <c r="A815" s="489"/>
      <c r="B815" s="489"/>
      <c r="C815" s="489"/>
      <c r="D815" s="489"/>
      <c r="E815" s="489"/>
      <c r="F815" s="489"/>
      <c r="G815" s="515"/>
      <c r="H815" s="515"/>
      <c r="I815" s="515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  <c r="AA815" s="164"/>
      <c r="AB815" s="164"/>
    </row>
    <row r="816" spans="1:28" ht="12.75">
      <c r="A816" s="489"/>
      <c r="B816" s="489"/>
      <c r="C816" s="489"/>
      <c r="D816" s="489"/>
      <c r="E816" s="489"/>
      <c r="F816" s="489"/>
      <c r="G816" s="515"/>
      <c r="H816" s="515"/>
      <c r="I816" s="515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  <c r="AA816" s="164"/>
      <c r="AB816" s="164"/>
    </row>
    <row r="817" spans="1:28" ht="12.75">
      <c r="A817" s="489"/>
      <c r="B817" s="489"/>
      <c r="C817" s="489"/>
      <c r="D817" s="489"/>
      <c r="E817" s="489"/>
      <c r="F817" s="489"/>
      <c r="G817" s="515"/>
      <c r="H817" s="515"/>
      <c r="I817" s="515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  <c r="AA817" s="164"/>
      <c r="AB817" s="164"/>
    </row>
    <row r="818" spans="1:28" ht="12.75">
      <c r="A818" s="489"/>
      <c r="B818" s="489"/>
      <c r="C818" s="489"/>
      <c r="D818" s="489"/>
      <c r="E818" s="489"/>
      <c r="F818" s="489"/>
      <c r="G818" s="515"/>
      <c r="H818" s="515"/>
      <c r="I818" s="515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  <c r="AA818" s="164"/>
      <c r="AB818" s="164"/>
    </row>
    <row r="819" spans="1:28" ht="12.75">
      <c r="A819" s="489"/>
      <c r="B819" s="489"/>
      <c r="C819" s="489"/>
      <c r="D819" s="489"/>
      <c r="E819" s="489"/>
      <c r="F819" s="489"/>
      <c r="G819" s="515"/>
      <c r="H819" s="515"/>
      <c r="I819" s="515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  <c r="AA819" s="164"/>
      <c r="AB819" s="164"/>
    </row>
    <row r="820" spans="1:28" ht="12.75">
      <c r="A820" s="489"/>
      <c r="B820" s="489"/>
      <c r="C820" s="489"/>
      <c r="D820" s="489"/>
      <c r="E820" s="489"/>
      <c r="F820" s="489"/>
      <c r="G820" s="515"/>
      <c r="H820" s="515"/>
      <c r="I820" s="515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</row>
    <row r="821" spans="1:28" ht="12.75">
      <c r="A821" s="489"/>
      <c r="B821" s="489"/>
      <c r="C821" s="489"/>
      <c r="D821" s="489"/>
      <c r="E821" s="489"/>
      <c r="F821" s="489"/>
      <c r="G821" s="515"/>
      <c r="H821" s="515"/>
      <c r="I821" s="515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  <c r="AA821" s="164"/>
      <c r="AB821" s="164"/>
    </row>
    <row r="822" spans="1:28" ht="12.75">
      <c r="A822" s="489"/>
      <c r="B822" s="489"/>
      <c r="C822" s="489"/>
      <c r="D822" s="489"/>
      <c r="E822" s="489"/>
      <c r="F822" s="489"/>
      <c r="G822" s="515"/>
      <c r="H822" s="515"/>
      <c r="I822" s="515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  <c r="AA822" s="164"/>
      <c r="AB822" s="164"/>
    </row>
    <row r="823" spans="1:28" ht="12.75">
      <c r="A823" s="489"/>
      <c r="B823" s="489"/>
      <c r="C823" s="489"/>
      <c r="D823" s="489"/>
      <c r="E823" s="489"/>
      <c r="F823" s="489"/>
      <c r="G823" s="515"/>
      <c r="H823" s="515"/>
      <c r="I823" s="515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  <c r="AA823" s="164"/>
      <c r="AB823" s="164"/>
    </row>
    <row r="824" spans="1:28" ht="12.75">
      <c r="A824" s="489"/>
      <c r="B824" s="489"/>
      <c r="C824" s="489"/>
      <c r="D824" s="489"/>
      <c r="E824" s="489"/>
      <c r="F824" s="489"/>
      <c r="G824" s="515"/>
      <c r="H824" s="515"/>
      <c r="I824" s="515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  <c r="AA824" s="164"/>
      <c r="AB824" s="164"/>
    </row>
    <row r="825" spans="1:28" ht="12.75">
      <c r="A825" s="489"/>
      <c r="B825" s="489"/>
      <c r="C825" s="489"/>
      <c r="D825" s="489"/>
      <c r="E825" s="489"/>
      <c r="F825" s="489"/>
      <c r="G825" s="515"/>
      <c r="H825" s="515"/>
      <c r="I825" s="515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  <c r="AA825" s="164"/>
      <c r="AB825" s="164"/>
    </row>
    <row r="826" spans="1:28" ht="12.75">
      <c r="A826" s="489"/>
      <c r="B826" s="489"/>
      <c r="C826" s="489"/>
      <c r="D826" s="489"/>
      <c r="E826" s="489"/>
      <c r="F826" s="489"/>
      <c r="G826" s="515"/>
      <c r="H826" s="515"/>
      <c r="I826" s="515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  <c r="AA826" s="164"/>
      <c r="AB826" s="164"/>
    </row>
    <row r="827" spans="1:28" ht="12.75">
      <c r="A827" s="489"/>
      <c r="B827" s="489"/>
      <c r="C827" s="489"/>
      <c r="D827" s="489"/>
      <c r="E827" s="489"/>
      <c r="F827" s="489"/>
      <c r="G827" s="515"/>
      <c r="H827" s="515"/>
      <c r="I827" s="515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  <c r="AA827" s="164"/>
      <c r="AB827" s="164"/>
    </row>
    <row r="828" spans="1:28" ht="12.75">
      <c r="A828" s="489"/>
      <c r="B828" s="489"/>
      <c r="C828" s="489"/>
      <c r="D828" s="489"/>
      <c r="E828" s="489"/>
      <c r="F828" s="489"/>
      <c r="G828" s="515"/>
      <c r="H828" s="515"/>
      <c r="I828" s="515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  <c r="AA828" s="164"/>
      <c r="AB828" s="164"/>
    </row>
    <row r="829" spans="1:28" ht="12.75">
      <c r="A829" s="489"/>
      <c r="B829" s="489"/>
      <c r="C829" s="489"/>
      <c r="D829" s="489"/>
      <c r="E829" s="489"/>
      <c r="F829" s="489"/>
      <c r="G829" s="515"/>
      <c r="H829" s="515"/>
      <c r="I829" s="515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  <c r="AA829" s="164"/>
      <c r="AB829" s="164"/>
    </row>
    <row r="830" spans="1:28" ht="12.75">
      <c r="A830" s="489"/>
      <c r="B830" s="489"/>
      <c r="C830" s="489"/>
      <c r="D830" s="489"/>
      <c r="E830" s="489"/>
      <c r="F830" s="489"/>
      <c r="G830" s="515"/>
      <c r="H830" s="515"/>
      <c r="I830" s="515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  <c r="AA830" s="164"/>
      <c r="AB830" s="164"/>
    </row>
    <row r="831" spans="1:28" ht="12.75">
      <c r="A831" s="489"/>
      <c r="B831" s="489"/>
      <c r="C831" s="489"/>
      <c r="D831" s="489"/>
      <c r="E831" s="489"/>
      <c r="F831" s="489"/>
      <c r="G831" s="515"/>
      <c r="H831" s="515"/>
      <c r="I831" s="515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  <c r="AA831" s="164"/>
      <c r="AB831" s="164"/>
    </row>
    <row r="832" spans="1:28" ht="12.75">
      <c r="A832" s="489"/>
      <c r="B832" s="489"/>
      <c r="C832" s="489"/>
      <c r="D832" s="489"/>
      <c r="E832" s="489"/>
      <c r="F832" s="489"/>
      <c r="G832" s="515"/>
      <c r="H832" s="515"/>
      <c r="I832" s="515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  <c r="AA832" s="164"/>
      <c r="AB832" s="164"/>
    </row>
    <row r="833" spans="1:28" ht="12.75">
      <c r="A833" s="489"/>
      <c r="B833" s="489"/>
      <c r="C833" s="489"/>
      <c r="D833" s="489"/>
      <c r="E833" s="489"/>
      <c r="F833" s="489"/>
      <c r="G833" s="515"/>
      <c r="H833" s="515"/>
      <c r="I833" s="515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  <c r="AA833" s="164"/>
      <c r="AB833" s="164"/>
    </row>
    <row r="834" spans="1:28" ht="12.75">
      <c r="A834" s="489"/>
      <c r="B834" s="489"/>
      <c r="C834" s="489"/>
      <c r="D834" s="489"/>
      <c r="E834" s="489"/>
      <c r="F834" s="489"/>
      <c r="G834" s="515"/>
      <c r="H834" s="515"/>
      <c r="I834" s="515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  <c r="AA834" s="164"/>
      <c r="AB834" s="164"/>
    </row>
    <row r="835" spans="1:28" ht="12.75">
      <c r="A835" s="489"/>
      <c r="B835" s="489"/>
      <c r="C835" s="489"/>
      <c r="D835" s="489"/>
      <c r="E835" s="489"/>
      <c r="F835" s="489"/>
      <c r="G835" s="515"/>
      <c r="H835" s="515"/>
      <c r="I835" s="515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  <c r="AA835" s="164"/>
      <c r="AB835" s="164"/>
    </row>
    <row r="836" spans="1:28" ht="12.75">
      <c r="A836" s="489"/>
      <c r="B836" s="489"/>
      <c r="C836" s="489"/>
      <c r="D836" s="489"/>
      <c r="E836" s="489"/>
      <c r="F836" s="489"/>
      <c r="G836" s="515"/>
      <c r="H836" s="515"/>
      <c r="I836" s="515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  <c r="AA836" s="164"/>
      <c r="AB836" s="164"/>
    </row>
    <row r="837" spans="1:28" ht="12.75">
      <c r="A837" s="489"/>
      <c r="B837" s="489"/>
      <c r="C837" s="489"/>
      <c r="D837" s="489"/>
      <c r="E837" s="489"/>
      <c r="F837" s="489"/>
      <c r="G837" s="515"/>
      <c r="H837" s="515"/>
      <c r="I837" s="515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  <c r="AA837" s="164"/>
      <c r="AB837" s="164"/>
    </row>
    <row r="838" spans="1:28" ht="12.75">
      <c r="A838" s="489"/>
      <c r="B838" s="489"/>
      <c r="C838" s="489"/>
      <c r="D838" s="489"/>
      <c r="E838" s="489"/>
      <c r="F838" s="489"/>
      <c r="G838" s="515"/>
      <c r="H838" s="515"/>
      <c r="I838" s="515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  <c r="AA838" s="164"/>
      <c r="AB838" s="164"/>
    </row>
    <row r="839" spans="1:28" ht="12.75">
      <c r="A839" s="489"/>
      <c r="B839" s="489"/>
      <c r="C839" s="489"/>
      <c r="D839" s="489"/>
      <c r="E839" s="489"/>
      <c r="F839" s="489"/>
      <c r="G839" s="515"/>
      <c r="H839" s="515"/>
      <c r="I839" s="515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  <c r="AA839" s="164"/>
      <c r="AB839" s="164"/>
    </row>
    <row r="840" spans="1:28" ht="12.75">
      <c r="A840" s="489"/>
      <c r="B840" s="489"/>
      <c r="C840" s="489"/>
      <c r="D840" s="489"/>
      <c r="E840" s="489"/>
      <c r="F840" s="489"/>
      <c r="G840" s="515"/>
      <c r="H840" s="515"/>
      <c r="I840" s="515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  <c r="AA840" s="164"/>
      <c r="AB840" s="164"/>
    </row>
    <row r="841" spans="1:28" ht="12.75">
      <c r="A841" s="489"/>
      <c r="B841" s="489"/>
      <c r="C841" s="489"/>
      <c r="D841" s="489"/>
      <c r="E841" s="489"/>
      <c r="F841" s="489"/>
      <c r="G841" s="515"/>
      <c r="H841" s="515"/>
      <c r="I841" s="515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  <c r="AA841" s="164"/>
      <c r="AB841" s="164"/>
    </row>
    <row r="842" spans="1:28" ht="12.75">
      <c r="A842" s="489"/>
      <c r="B842" s="489"/>
      <c r="C842" s="489"/>
      <c r="D842" s="489"/>
      <c r="E842" s="489"/>
      <c r="F842" s="489"/>
      <c r="G842" s="515"/>
      <c r="H842" s="515"/>
      <c r="I842" s="515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  <c r="AA842" s="164"/>
      <c r="AB842" s="164"/>
    </row>
    <row r="843" spans="1:28" ht="12.75">
      <c r="A843" s="489"/>
      <c r="B843" s="489"/>
      <c r="C843" s="489"/>
      <c r="D843" s="489"/>
      <c r="E843" s="489"/>
      <c r="F843" s="489"/>
      <c r="G843" s="515"/>
      <c r="H843" s="515"/>
      <c r="I843" s="515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  <c r="AA843" s="164"/>
      <c r="AB843" s="164"/>
    </row>
    <row r="844" spans="1:28" ht="12.75">
      <c r="A844" s="489"/>
      <c r="B844" s="489"/>
      <c r="C844" s="489"/>
      <c r="D844" s="489"/>
      <c r="E844" s="489"/>
      <c r="F844" s="489"/>
      <c r="G844" s="515"/>
      <c r="H844" s="515"/>
      <c r="I844" s="515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4"/>
      <c r="AA844" s="164"/>
      <c r="AB844" s="164"/>
    </row>
    <row r="845" spans="1:28" ht="12.75">
      <c r="A845" s="489"/>
      <c r="B845" s="489"/>
      <c r="C845" s="489"/>
      <c r="D845" s="489"/>
      <c r="E845" s="489"/>
      <c r="F845" s="489"/>
      <c r="G845" s="515"/>
      <c r="H845" s="515"/>
      <c r="I845" s="515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4"/>
      <c r="AA845" s="164"/>
      <c r="AB845" s="164"/>
    </row>
    <row r="846" spans="1:28" ht="12.75">
      <c r="A846" s="489"/>
      <c r="B846" s="489"/>
      <c r="C846" s="489"/>
      <c r="D846" s="489"/>
      <c r="E846" s="489"/>
      <c r="F846" s="489"/>
      <c r="G846" s="515"/>
      <c r="H846" s="515"/>
      <c r="I846" s="515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4"/>
      <c r="AA846" s="164"/>
      <c r="AB846" s="164"/>
    </row>
    <row r="847" spans="1:28" ht="12.75">
      <c r="A847" s="489"/>
      <c r="B847" s="489"/>
      <c r="C847" s="489"/>
      <c r="D847" s="489"/>
      <c r="E847" s="489"/>
      <c r="F847" s="489"/>
      <c r="G847" s="515"/>
      <c r="H847" s="515"/>
      <c r="I847" s="515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4"/>
      <c r="AA847" s="164"/>
      <c r="AB847" s="164"/>
    </row>
    <row r="848" spans="1:28" ht="12.75">
      <c r="A848" s="489"/>
      <c r="B848" s="489"/>
      <c r="C848" s="489"/>
      <c r="D848" s="489"/>
      <c r="E848" s="489"/>
      <c r="F848" s="489"/>
      <c r="G848" s="515"/>
      <c r="H848" s="515"/>
      <c r="I848" s="515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4"/>
      <c r="AA848" s="164"/>
      <c r="AB848" s="164"/>
    </row>
    <row r="849" spans="1:28" ht="12.75">
      <c r="A849" s="489"/>
      <c r="B849" s="489"/>
      <c r="C849" s="489"/>
      <c r="D849" s="489"/>
      <c r="E849" s="489"/>
      <c r="F849" s="489"/>
      <c r="G849" s="515"/>
      <c r="H849" s="515"/>
      <c r="I849" s="515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4"/>
      <c r="AA849" s="164"/>
      <c r="AB849" s="164"/>
    </row>
    <row r="850" spans="1:28" ht="12.75">
      <c r="A850" s="489"/>
      <c r="B850" s="489"/>
      <c r="C850" s="489"/>
      <c r="D850" s="489"/>
      <c r="E850" s="489"/>
      <c r="F850" s="489"/>
      <c r="G850" s="515"/>
      <c r="H850" s="515"/>
      <c r="I850" s="515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4"/>
      <c r="AA850" s="164"/>
      <c r="AB850" s="164"/>
    </row>
    <row r="851" spans="1:28" ht="12.75">
      <c r="A851" s="489"/>
      <c r="B851" s="489"/>
      <c r="C851" s="489"/>
      <c r="D851" s="489"/>
      <c r="E851" s="489"/>
      <c r="F851" s="489"/>
      <c r="G851" s="515"/>
      <c r="H851" s="515"/>
      <c r="I851" s="515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4"/>
      <c r="AA851" s="164"/>
      <c r="AB851" s="164"/>
    </row>
    <row r="852" spans="1:28" ht="12.75">
      <c r="A852" s="489"/>
      <c r="B852" s="489"/>
      <c r="C852" s="489"/>
      <c r="D852" s="489"/>
      <c r="E852" s="489"/>
      <c r="F852" s="489"/>
      <c r="G852" s="515"/>
      <c r="H852" s="515"/>
      <c r="I852" s="515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</row>
    <row r="853" spans="1:28" ht="12.75">
      <c r="A853" s="489"/>
      <c r="B853" s="489"/>
      <c r="C853" s="489"/>
      <c r="D853" s="489"/>
      <c r="E853" s="489"/>
      <c r="F853" s="489"/>
      <c r="G853" s="515"/>
      <c r="H853" s="515"/>
      <c r="I853" s="515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  <c r="AA853" s="164"/>
      <c r="AB853" s="164"/>
    </row>
    <row r="854" spans="1:28" ht="12.75">
      <c r="A854" s="489"/>
      <c r="B854" s="489"/>
      <c r="C854" s="489"/>
      <c r="D854" s="489"/>
      <c r="E854" s="489"/>
      <c r="F854" s="489"/>
      <c r="G854" s="515"/>
      <c r="H854" s="515"/>
      <c r="I854" s="515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  <c r="AA854" s="164"/>
      <c r="AB854" s="164"/>
    </row>
    <row r="855" spans="1:28" ht="12.75">
      <c r="A855" s="489"/>
      <c r="B855" s="489"/>
      <c r="C855" s="489"/>
      <c r="D855" s="489"/>
      <c r="E855" s="489"/>
      <c r="F855" s="489"/>
      <c r="G855" s="515"/>
      <c r="H855" s="515"/>
      <c r="I855" s="515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  <c r="AA855" s="164"/>
      <c r="AB855" s="164"/>
    </row>
    <row r="856" spans="1:28" ht="12.75">
      <c r="A856" s="489"/>
      <c r="B856" s="489"/>
      <c r="C856" s="489"/>
      <c r="D856" s="489"/>
      <c r="E856" s="489"/>
      <c r="F856" s="489"/>
      <c r="G856" s="515"/>
      <c r="H856" s="515"/>
      <c r="I856" s="515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  <c r="AA856" s="164"/>
      <c r="AB856" s="164"/>
    </row>
    <row r="857" spans="1:28" ht="12.75">
      <c r="A857" s="489"/>
      <c r="B857" s="489"/>
      <c r="C857" s="489"/>
      <c r="D857" s="489"/>
      <c r="E857" s="489"/>
      <c r="F857" s="489"/>
      <c r="G857" s="515"/>
      <c r="H857" s="515"/>
      <c r="I857" s="515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  <c r="AA857" s="164"/>
      <c r="AB857" s="164"/>
    </row>
    <row r="858" spans="1:28" ht="12.75">
      <c r="A858" s="489"/>
      <c r="B858" s="489"/>
      <c r="C858" s="489"/>
      <c r="D858" s="489"/>
      <c r="E858" s="489"/>
      <c r="F858" s="489"/>
      <c r="G858" s="515"/>
      <c r="H858" s="515"/>
      <c r="I858" s="515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  <c r="AA858" s="164"/>
      <c r="AB858" s="164"/>
    </row>
    <row r="859" spans="1:28" ht="12.75">
      <c r="A859" s="489"/>
      <c r="B859" s="489"/>
      <c r="C859" s="489"/>
      <c r="D859" s="489"/>
      <c r="E859" s="489"/>
      <c r="F859" s="489"/>
      <c r="G859" s="515"/>
      <c r="H859" s="515"/>
      <c r="I859" s="515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  <c r="AA859" s="164"/>
      <c r="AB859" s="164"/>
    </row>
  </sheetData>
  <sheetProtection/>
  <autoFilter ref="A5:J738"/>
  <printOptions gridLines="1"/>
  <pageMargins left="0.1968503937007874" right="0" top="0.15748031496062992" bottom="0" header="0.5118110236220472" footer="0.511811023622047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46"/>
    </row>
    <row r="3" spans="1:3" ht="23.25">
      <c r="A3" s="1084" t="s">
        <v>945</v>
      </c>
      <c r="B3" s="1084"/>
      <c r="C3" s="548" t="s">
        <v>77</v>
      </c>
    </row>
    <row r="4" spans="1:3" ht="23.25">
      <c r="A4" s="547"/>
      <c r="B4" s="547"/>
      <c r="C4" s="548"/>
    </row>
    <row r="5" spans="1:5" ht="18">
      <c r="A5" s="549"/>
      <c r="B5" s="550" t="s">
        <v>648</v>
      </c>
      <c r="C5" s="550" t="s">
        <v>648</v>
      </c>
      <c r="D5" s="550" t="s">
        <v>648</v>
      </c>
      <c r="E5" s="550" t="s">
        <v>648</v>
      </c>
    </row>
    <row r="6" spans="1:5" ht="18">
      <c r="A6" s="549"/>
      <c r="B6" s="550">
        <v>2012</v>
      </c>
      <c r="C6" s="550">
        <v>2013</v>
      </c>
      <c r="D6" s="550">
        <v>2014</v>
      </c>
      <c r="E6" s="550">
        <v>2015</v>
      </c>
    </row>
    <row r="7" spans="1:5" ht="16.5" thickBot="1">
      <c r="A7" s="241"/>
      <c r="B7" s="245" t="s">
        <v>401</v>
      </c>
      <c r="C7" s="245" t="s">
        <v>401</v>
      </c>
      <c r="D7" s="245" t="s">
        <v>401</v>
      </c>
      <c r="E7" s="245" t="s">
        <v>401</v>
      </c>
    </row>
    <row r="8" spans="1:5" ht="16.5" thickBot="1">
      <c r="A8" s="436" t="s">
        <v>435</v>
      </c>
      <c r="B8" s="551">
        <f>B10+B18</f>
        <v>44202</v>
      </c>
      <c r="C8" s="551">
        <f>C10+C18</f>
        <v>44412</v>
      </c>
      <c r="D8" s="551">
        <f>D10+D18</f>
        <v>43822</v>
      </c>
      <c r="E8" s="551">
        <f>E10+E18</f>
        <v>42570</v>
      </c>
    </row>
    <row r="9" spans="2:5" ht="15.75" thickBot="1">
      <c r="B9" s="552"/>
      <c r="C9" s="552"/>
      <c r="D9" s="552"/>
      <c r="E9" s="552"/>
    </row>
    <row r="10" spans="1:5" ht="16.5" thickBot="1">
      <c r="A10" s="436" t="s">
        <v>436</v>
      </c>
      <c r="B10" s="551">
        <f>SUM(B11:B17)</f>
        <v>42100</v>
      </c>
      <c r="C10" s="551">
        <f>SUM(C11:C17)</f>
        <v>42310</v>
      </c>
      <c r="D10" s="551">
        <f>SUM(D11:D17)</f>
        <v>41910</v>
      </c>
      <c r="E10" s="551">
        <f>SUM(E11:E17)</f>
        <v>41910</v>
      </c>
    </row>
    <row r="11" spans="1:5" ht="15">
      <c r="A11" s="553" t="s">
        <v>444</v>
      </c>
      <c r="B11" s="554">
        <v>8200</v>
      </c>
      <c r="C11" s="554">
        <v>8200</v>
      </c>
      <c r="D11" s="554">
        <v>8600</v>
      </c>
      <c r="E11" s="554">
        <v>8600</v>
      </c>
    </row>
    <row r="12" spans="1:5" ht="15">
      <c r="A12" s="555" t="s">
        <v>460</v>
      </c>
      <c r="B12" s="556">
        <v>28500</v>
      </c>
      <c r="C12" s="556">
        <v>29000</v>
      </c>
      <c r="D12" s="556">
        <v>29200</v>
      </c>
      <c r="E12" s="556">
        <v>29200</v>
      </c>
    </row>
    <row r="13" spans="1:5" ht="15">
      <c r="A13" s="555" t="s">
        <v>1104</v>
      </c>
      <c r="B13" s="556">
        <v>1400</v>
      </c>
      <c r="C13" s="556">
        <v>1400</v>
      </c>
      <c r="D13" s="556">
        <v>1300</v>
      </c>
      <c r="E13" s="556">
        <v>1300</v>
      </c>
    </row>
    <row r="14" spans="1:5" ht="15">
      <c r="A14" s="555" t="s">
        <v>461</v>
      </c>
      <c r="B14" s="556">
        <v>1500</v>
      </c>
      <c r="C14" s="556">
        <v>1400</v>
      </c>
      <c r="D14" s="556">
        <v>1000</v>
      </c>
      <c r="E14" s="556">
        <v>1000</v>
      </c>
    </row>
    <row r="15" spans="1:5" ht="15">
      <c r="A15" s="555" t="s">
        <v>482</v>
      </c>
      <c r="B15" s="556">
        <v>2200</v>
      </c>
      <c r="C15" s="556">
        <v>2000</v>
      </c>
      <c r="D15" s="556">
        <v>1500</v>
      </c>
      <c r="E15" s="556">
        <v>1500</v>
      </c>
    </row>
    <row r="16" spans="1:5" ht="15">
      <c r="A16" s="555" t="s">
        <v>1105</v>
      </c>
      <c r="B16" s="556">
        <v>70</v>
      </c>
      <c r="C16" s="556">
        <v>80</v>
      </c>
      <c r="D16" s="556">
        <v>80</v>
      </c>
      <c r="E16" s="556">
        <v>80</v>
      </c>
    </row>
    <row r="17" spans="1:5" ht="15.75" thickBot="1">
      <c r="A17" s="555" t="s">
        <v>1106</v>
      </c>
      <c r="B17" s="556">
        <v>230</v>
      </c>
      <c r="C17" s="556">
        <v>230</v>
      </c>
      <c r="D17" s="556">
        <v>230</v>
      </c>
      <c r="E17" s="556">
        <v>230</v>
      </c>
    </row>
    <row r="18" spans="1:5" ht="16.5" thickBot="1">
      <c r="A18" s="436" t="s">
        <v>485</v>
      </c>
      <c r="B18" s="551">
        <f>SUM(B19:B22)</f>
        <v>2102</v>
      </c>
      <c r="C18" s="551">
        <f>SUM(C19:C22)</f>
        <v>2102</v>
      </c>
      <c r="D18" s="551">
        <f>SUM(D19:D22)</f>
        <v>1912</v>
      </c>
      <c r="E18" s="551">
        <f>SUM(E19:E22)</f>
        <v>660</v>
      </c>
    </row>
    <row r="19" spans="1:5" ht="15">
      <c r="A19" s="555" t="s">
        <v>1107</v>
      </c>
      <c r="B19" s="556">
        <v>250</v>
      </c>
      <c r="C19" s="556">
        <v>250</v>
      </c>
      <c r="D19" s="556">
        <v>260</v>
      </c>
      <c r="E19" s="556">
        <v>260</v>
      </c>
    </row>
    <row r="20" spans="1:5" ht="15">
      <c r="A20" s="555" t="s">
        <v>1108</v>
      </c>
      <c r="B20" s="556">
        <v>500</v>
      </c>
      <c r="C20" s="556">
        <v>500</v>
      </c>
      <c r="D20" s="556">
        <v>300</v>
      </c>
      <c r="E20" s="556">
        <v>300</v>
      </c>
    </row>
    <row r="21" spans="1:5" ht="15">
      <c r="A21" s="555" t="s">
        <v>1109</v>
      </c>
      <c r="B21" s="556">
        <v>1252</v>
      </c>
      <c r="C21" s="556">
        <v>1252</v>
      </c>
      <c r="D21" s="556">
        <v>1252</v>
      </c>
      <c r="E21" s="556">
        <v>0</v>
      </c>
    </row>
    <row r="22" spans="1:5" ht="15.75" thickBot="1">
      <c r="A22" s="557" t="s">
        <v>488</v>
      </c>
      <c r="B22" s="558">
        <v>100</v>
      </c>
      <c r="C22" s="558">
        <v>100</v>
      </c>
      <c r="D22" s="558">
        <v>100</v>
      </c>
      <c r="E22" s="558">
        <v>100</v>
      </c>
    </row>
    <row r="23" spans="1:5" ht="15">
      <c r="A23" s="559"/>
      <c r="B23" s="560"/>
      <c r="C23" s="560"/>
      <c r="D23" s="560"/>
      <c r="E23" s="560"/>
    </row>
    <row r="24" spans="2:5" ht="15.75" thickBot="1">
      <c r="B24" s="552"/>
      <c r="C24" s="552"/>
      <c r="D24" s="552"/>
      <c r="E24" s="552"/>
    </row>
    <row r="25" spans="1:5" ht="16.5" thickBot="1">
      <c r="A25" s="436" t="s">
        <v>491</v>
      </c>
      <c r="B25" s="551">
        <f>B27+B46</f>
        <v>48750</v>
      </c>
      <c r="C25" s="551">
        <f>C27+C46</f>
        <v>50260</v>
      </c>
      <c r="D25" s="551">
        <f>D27+D46</f>
        <v>47570</v>
      </c>
      <c r="E25" s="551">
        <f>E27+E46</f>
        <v>47570</v>
      </c>
    </row>
    <row r="26" spans="2:5" ht="15.75" thickBot="1">
      <c r="B26" s="552"/>
      <c r="C26" s="552"/>
      <c r="D26" s="552"/>
      <c r="E26" s="552"/>
    </row>
    <row r="27" spans="1:5" ht="16.5" thickBot="1">
      <c r="A27" s="436" t="s">
        <v>492</v>
      </c>
      <c r="B27" s="551">
        <f>SUM(B28:B45)</f>
        <v>42100</v>
      </c>
      <c r="C27" s="551">
        <f>SUM(C28:C45)</f>
        <v>42310</v>
      </c>
      <c r="D27" s="551">
        <f>SUM(D28:D45)</f>
        <v>41910</v>
      </c>
      <c r="E27" s="551">
        <f>SUM(E28:E45)</f>
        <v>41910</v>
      </c>
    </row>
    <row r="28" spans="1:5" ht="15">
      <c r="A28" s="553" t="s">
        <v>493</v>
      </c>
      <c r="B28" s="561">
        <v>0</v>
      </c>
      <c r="C28" s="561">
        <v>0</v>
      </c>
      <c r="D28" s="561">
        <v>0</v>
      </c>
      <c r="E28" s="561">
        <v>0</v>
      </c>
    </row>
    <row r="29" spans="1:5" ht="15">
      <c r="A29" s="555" t="s">
        <v>1110</v>
      </c>
      <c r="B29" s="556">
        <v>15700</v>
      </c>
      <c r="C29" s="556">
        <v>16000</v>
      </c>
      <c r="D29" s="556">
        <v>15000</v>
      </c>
      <c r="E29" s="556">
        <v>15000</v>
      </c>
    </row>
    <row r="30" spans="1:5" ht="15">
      <c r="A30" s="555" t="s">
        <v>1111</v>
      </c>
      <c r="B30" s="556">
        <v>5300</v>
      </c>
      <c r="C30" s="556">
        <v>5550</v>
      </c>
      <c r="D30" s="556">
        <v>5100</v>
      </c>
      <c r="E30" s="556">
        <v>5100</v>
      </c>
    </row>
    <row r="31" spans="1:5" ht="15">
      <c r="A31" s="555" t="s">
        <v>495</v>
      </c>
      <c r="B31" s="556">
        <v>2000</v>
      </c>
      <c r="C31" s="556">
        <v>1800</v>
      </c>
      <c r="D31" s="556">
        <v>1955</v>
      </c>
      <c r="E31" s="556">
        <v>1955</v>
      </c>
    </row>
    <row r="32" spans="1:5" ht="15">
      <c r="A32" s="555" t="s">
        <v>496</v>
      </c>
      <c r="B32" s="556">
        <v>5500</v>
      </c>
      <c r="C32" s="556">
        <v>5600</v>
      </c>
      <c r="D32" s="556">
        <v>5600</v>
      </c>
      <c r="E32" s="556">
        <v>5600</v>
      </c>
    </row>
    <row r="33" spans="1:5" ht="15">
      <c r="A33" s="555" t="s">
        <v>497</v>
      </c>
      <c r="B33" s="556">
        <v>5707</v>
      </c>
      <c r="C33" s="556">
        <v>5660</v>
      </c>
      <c r="D33" s="556">
        <v>5700</v>
      </c>
      <c r="E33" s="556">
        <v>5800</v>
      </c>
    </row>
    <row r="34" spans="1:5" ht="15">
      <c r="A34" s="555" t="s">
        <v>498</v>
      </c>
      <c r="B34" s="556">
        <v>1000</v>
      </c>
      <c r="C34" s="556">
        <v>900</v>
      </c>
      <c r="D34" s="556">
        <v>1000</v>
      </c>
      <c r="E34" s="556">
        <v>1000</v>
      </c>
    </row>
    <row r="35" spans="1:5" ht="15">
      <c r="A35" s="555" t="s">
        <v>548</v>
      </c>
      <c r="B35" s="556">
        <v>150</v>
      </c>
      <c r="C35" s="556">
        <v>118</v>
      </c>
      <c r="D35" s="556">
        <v>118</v>
      </c>
      <c r="E35" s="556">
        <v>118</v>
      </c>
    </row>
    <row r="36" spans="1:5" ht="15">
      <c r="A36" s="555" t="s">
        <v>549</v>
      </c>
      <c r="B36" s="556">
        <v>850</v>
      </c>
      <c r="C36" s="556">
        <v>850</v>
      </c>
      <c r="D36" s="556">
        <v>850</v>
      </c>
      <c r="E36" s="556">
        <v>850</v>
      </c>
    </row>
    <row r="37" spans="1:5" ht="15">
      <c r="A37" s="555" t="s">
        <v>1112</v>
      </c>
      <c r="B37" s="556">
        <v>360</v>
      </c>
      <c r="C37" s="556">
        <v>365</v>
      </c>
      <c r="D37" s="556">
        <v>365</v>
      </c>
      <c r="E37" s="556">
        <v>365</v>
      </c>
    </row>
    <row r="38" spans="1:5" ht="15">
      <c r="A38" s="555" t="s">
        <v>1113</v>
      </c>
      <c r="B38" s="556">
        <v>0</v>
      </c>
      <c r="C38" s="556">
        <v>0</v>
      </c>
      <c r="D38" s="556">
        <v>0</v>
      </c>
      <c r="E38" s="556">
        <v>0</v>
      </c>
    </row>
    <row r="39" spans="1:5" ht="15">
      <c r="A39" s="555" t="s">
        <v>1114</v>
      </c>
      <c r="B39" s="556">
        <v>0</v>
      </c>
      <c r="C39" s="556">
        <v>0</v>
      </c>
      <c r="D39" s="556">
        <v>0</v>
      </c>
      <c r="E39" s="556">
        <v>0</v>
      </c>
    </row>
    <row r="40" spans="1:5" ht="15">
      <c r="A40" s="555" t="s">
        <v>1115</v>
      </c>
      <c r="B40" s="556">
        <v>950</v>
      </c>
      <c r="C40" s="556">
        <v>950</v>
      </c>
      <c r="D40" s="556">
        <v>950</v>
      </c>
      <c r="E40" s="556">
        <v>950</v>
      </c>
    </row>
    <row r="41" spans="1:5" ht="15">
      <c r="A41" s="555" t="s">
        <v>551</v>
      </c>
      <c r="B41" s="556">
        <v>80</v>
      </c>
      <c r="C41" s="556">
        <v>82</v>
      </c>
      <c r="D41" s="556">
        <v>82</v>
      </c>
      <c r="E41" s="556">
        <v>82</v>
      </c>
    </row>
    <row r="42" spans="1:5" ht="15">
      <c r="A42" s="555" t="s">
        <v>1116</v>
      </c>
      <c r="B42" s="556">
        <v>100</v>
      </c>
      <c r="C42" s="556">
        <v>100</v>
      </c>
      <c r="D42" s="556">
        <v>100</v>
      </c>
      <c r="E42" s="556">
        <v>100</v>
      </c>
    </row>
    <row r="43" spans="1:5" ht="15">
      <c r="A43" s="555" t="s">
        <v>1117</v>
      </c>
      <c r="B43" s="556">
        <v>4093</v>
      </c>
      <c r="C43" s="556">
        <v>4095</v>
      </c>
      <c r="D43" s="556">
        <v>4095</v>
      </c>
      <c r="E43" s="556">
        <v>4095</v>
      </c>
    </row>
    <row r="44" spans="1:5" ht="15">
      <c r="A44" s="562" t="s">
        <v>1118</v>
      </c>
      <c r="B44" s="556">
        <v>300</v>
      </c>
      <c r="C44" s="556">
        <v>240</v>
      </c>
      <c r="D44" s="556">
        <v>240</v>
      </c>
      <c r="E44" s="556">
        <v>240</v>
      </c>
    </row>
    <row r="45" spans="1:5" ht="15.75" thickBot="1">
      <c r="A45" s="555" t="s">
        <v>1119</v>
      </c>
      <c r="B45" s="556">
        <v>10</v>
      </c>
      <c r="C45" s="556">
        <v>0</v>
      </c>
      <c r="D45" s="556">
        <v>755</v>
      </c>
      <c r="E45" s="556">
        <v>655</v>
      </c>
    </row>
    <row r="46" spans="1:5" ht="16.5" thickBot="1">
      <c r="A46" s="436" t="s">
        <v>562</v>
      </c>
      <c r="B46" s="551">
        <v>6650</v>
      </c>
      <c r="C46" s="551">
        <v>7950</v>
      </c>
      <c r="D46" s="551">
        <v>5660</v>
      </c>
      <c r="E46" s="551">
        <v>5660</v>
      </c>
    </row>
    <row r="47" ht="12.75">
      <c r="A47" s="489"/>
    </row>
    <row r="48" ht="12.75">
      <c r="A48" s="489"/>
    </row>
    <row r="49" ht="13.5" thickBot="1">
      <c r="A49" s="489"/>
    </row>
    <row r="50" spans="1:5" ht="16.5" thickBot="1">
      <c r="A50" s="436" t="s">
        <v>1120</v>
      </c>
      <c r="B50" s="551">
        <f>SUM(B51:B52)</f>
        <v>4548</v>
      </c>
      <c r="C50" s="551">
        <f>SUM(C51:C52)</f>
        <v>5848</v>
      </c>
      <c r="D50" s="551">
        <f>SUM(D51:D52)</f>
        <v>3748</v>
      </c>
      <c r="E50" s="551">
        <f>SUM(E51:E52)</f>
        <v>5000</v>
      </c>
    </row>
    <row r="51" spans="1:5" ht="15">
      <c r="A51" s="563" t="s">
        <v>1121</v>
      </c>
      <c r="B51" s="564">
        <v>7100</v>
      </c>
      <c r="C51" s="564">
        <v>7100</v>
      </c>
      <c r="D51" s="564">
        <v>5000</v>
      </c>
      <c r="E51" s="564">
        <v>5000</v>
      </c>
    </row>
    <row r="52" spans="1:5" ht="15.75" thickBot="1">
      <c r="A52" s="565" t="s">
        <v>1122</v>
      </c>
      <c r="B52" s="558">
        <v>-2552</v>
      </c>
      <c r="C52" s="558">
        <v>-1252</v>
      </c>
      <c r="D52" s="558">
        <v>-1252</v>
      </c>
      <c r="E52" s="558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2012-02-08T11:40:58Z</cp:lastPrinted>
  <dcterms:created xsi:type="dcterms:W3CDTF">2000-12-30T17:06:54Z</dcterms:created>
  <dcterms:modified xsi:type="dcterms:W3CDTF">2012-07-25T09:12:33Z</dcterms:modified>
  <cp:category/>
  <cp:version/>
  <cp:contentType/>
  <cp:contentStatus/>
  <cp:revision>1</cp:revision>
</cp:coreProperties>
</file>