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370" tabRatio="445" activeTab="0"/>
  </bookViews>
  <sheets>
    <sheet name="položky" sheetId="1" r:id="rId1"/>
    <sheet name="kapitoly" sheetId="2" r:id="rId2"/>
    <sheet name="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'příjmy'!$A$5:$D$261</definedName>
    <definedName name="_xlnm._FilterDatabase" localSheetId="7" hidden="1">'výdaje'!$A$5:$D$733</definedName>
  </definedNames>
  <calcPr fullCalcOnLoad="1"/>
</workbook>
</file>

<file path=xl/sharedStrings.xml><?xml version="1.0" encoding="utf-8"?>
<sst xmlns="http://schemas.openxmlformats.org/spreadsheetml/2006/main" count="3723" uniqueCount="1190">
  <si>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</si>
  <si>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</si>
  <si>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</si>
  <si>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</si>
  <si>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</si>
  <si>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</si>
  <si>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</si>
  <si>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</si>
  <si>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</si>
  <si>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</si>
  <si>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</si>
  <si>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</si>
  <si>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</si>
  <si>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</si>
  <si>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</si>
  <si>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</si>
  <si>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</si>
  <si>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</si>
  <si>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</si>
  <si>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</si>
  <si>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</si>
  <si>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</si>
  <si>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</si>
  <si>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</si>
  <si>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</si>
  <si>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</si>
  <si>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</si>
  <si>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</si>
  <si>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</si>
  <si>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</si>
  <si>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</si>
  <si>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</si>
  <si>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</si>
  <si>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</si>
  <si>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</si>
  <si>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</si>
  <si>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</si>
  <si>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</si>
  <si>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1112, 1113</t>
  </si>
  <si>
    <t>1227 kinofond</t>
  </si>
  <si>
    <t>´+134</t>
  </si>
  <si>
    <t>ZPF 1334,5</t>
  </si>
  <si>
    <t>1347, 1351</t>
  </si>
  <si>
    <t>třída 2</t>
  </si>
  <si>
    <t>2132, 2133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</si>
  <si>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</si>
  <si>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</si>
  <si>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</si>
  <si>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</si>
  <si>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</si>
  <si>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</si>
  <si>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</si>
  <si>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</si>
  <si>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</si>
  <si>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</si>
  <si>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</si>
  <si>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</si>
  <si>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</si>
  <si>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</si>
  <si>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5909,  5331</t>
  </si>
  <si>
    <t>5511,5329,5660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</si>
  <si>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</si>
  <si>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</si>
  <si>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</si>
  <si>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</si>
  <si>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</si>
  <si>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</si>
  <si>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</si>
  <si>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</si>
  <si>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</si>
  <si>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</si>
  <si>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</si>
  <si>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</si>
  <si>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</si>
  <si>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</si>
  <si>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</si>
  <si>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719 Vnitřní správa</t>
  </si>
  <si>
    <t>Vratka dotace - SLDB   8353</t>
  </si>
  <si>
    <t>0351 PO Krásná Lípa</t>
  </si>
  <si>
    <t>0352 ZM</t>
  </si>
  <si>
    <t>požadavek na materiál (Zpěváček,karneval,Den matek,čarodějnice,Mikuláš, Pet lahve, ples dle plánu kulturních akcí)  28 tis.</t>
  </si>
  <si>
    <t>požadavek na služby(Repreples,divadlo,Den matek, koncert amfiteátr, jarmark,divadlo, ozvučení dle plánu kultur. akcí) 142 tis.</t>
  </si>
  <si>
    <t>OOV na ozvučení a moderování (Koubek, Vais) 20 tis. + TS 60 tis. vč. odvodů</t>
  </si>
  <si>
    <t>5021, 5031</t>
  </si>
  <si>
    <t>požadavek na občerstvení (Zpěváček,Den matek,Č.Böhmerlandy, Adventní jarmark) 28 tis.</t>
  </si>
  <si>
    <t>požadavek na materiál 24 tis. na  akce dle plánu práce SPOZ</t>
  </si>
  <si>
    <t>5139</t>
  </si>
  <si>
    <t>požadavek na služby 34 tis. na  akce dle plánu práce SPOZ</t>
  </si>
  <si>
    <t>5169</t>
  </si>
  <si>
    <t>požadavek na občerstvení 19 tis. na akce dle plánu práce SPOZ</t>
  </si>
  <si>
    <t>5175</t>
  </si>
  <si>
    <t>požadavek na dárkové balíčky 49 tis. pro jubilanty</t>
  </si>
  <si>
    <t>5194</t>
  </si>
  <si>
    <t>požadavek na telefonní poplatky 20 tis.</t>
  </si>
  <si>
    <t>požadavek na údržbu 10tis.</t>
  </si>
  <si>
    <t>požadavek na cestovné 5 tis.</t>
  </si>
  <si>
    <t>požadavek na občerstvení 2 tis.</t>
  </si>
  <si>
    <t xml:space="preserve">požadavek na materiál 30 tis. </t>
  </si>
  <si>
    <t>požadavek na služby ( promítání cca 72 představení - půjčovné,) 180 tis.  + kultur. akce (koncert, představení) 30 tis.</t>
  </si>
  <si>
    <t>požadavek na služby pošty (přepravné filmů) 16 tis.</t>
  </si>
  <si>
    <t>požadavek na ozvučení Dolby stereo 900tis. + projektor na 3D 900tis.</t>
  </si>
  <si>
    <t>IR</t>
  </si>
  <si>
    <t xml:space="preserve">požadavek na nové knihy 65 tis. </t>
  </si>
  <si>
    <t>požadavek na materiál 13tis. (samolepky na kódy knih, náplně do tiskárny, odměny do soutěží - Noc s Andersenem, ….)</t>
  </si>
  <si>
    <t>požadavek na telefonní poplatky, poplatek za rozhlas 2tis.</t>
  </si>
  <si>
    <t xml:space="preserve">požadavek na DDHM 6 tis. ( nové regály na knihy) </t>
  </si>
  <si>
    <t>požadavek na služby 9 tis. (drobné opravy 4tis., vymalování knihovny 5tis.)</t>
  </si>
  <si>
    <t>update systému CLAVIUS 5 tis.</t>
  </si>
  <si>
    <t>příspěvek města na provoz ZŠ a MŠ 4085tis. (ZŠ a MŠ 3025t. + SA 1060t.)</t>
  </si>
  <si>
    <t>státní dotace na provoz ZŠ a MŠ 611tis.</t>
  </si>
  <si>
    <t>ukončena činnost RELAX, p.o.</t>
  </si>
  <si>
    <t>požadavek služby 15 tis. (výlet na Zahradu Čech)</t>
  </si>
  <si>
    <t>z toho:    1341 Kino-kulturní dům</t>
  </si>
  <si>
    <t>příspěvek města odpisy ZŠ a MŠ, p.o. na rok 2011</t>
  </si>
  <si>
    <t xml:space="preserve">požadavek na mzdu vedoucí kina 187t. + OOV promítač 66 tis. vč . odvodů + další OOV 90 tis. </t>
  </si>
  <si>
    <t>Rekonstrukce kabin na hřišti</t>
  </si>
  <si>
    <t>1391   6121</t>
  </si>
  <si>
    <t>Rekonstrukce kabin na hřišti  1391  6121</t>
  </si>
  <si>
    <t>0380-Správa majetku</t>
  </si>
  <si>
    <t>1386   6121</t>
  </si>
  <si>
    <t>Rekonstrukce hřbitovní kaple v Krásné Lípě</t>
  </si>
  <si>
    <t>Rekonstrukce hřbitovní kaple v Krásné Lípě 1386  6121</t>
  </si>
  <si>
    <t>Kino-KD - vnější přístavba (nástup na podium)</t>
  </si>
  <si>
    <t>Chodník Masarykova</t>
  </si>
  <si>
    <t>Kino-KD - vnější přístavba vstupu na jeviště    0341  6129</t>
  </si>
  <si>
    <t>požadavek na položení nového linolea 50tis. Kč</t>
  </si>
  <si>
    <t>požadavek na služby pošt 3 tis.</t>
  </si>
  <si>
    <t>požadavek na telefonní poplatky pečovatelky 10 tis.</t>
  </si>
  <si>
    <t>požadavek občerstvení 1 tis. kulturní akce</t>
  </si>
  <si>
    <t>požadavek na služby (revize HP, hydrantů, antény, výtahu, příspěvek na obědy peč., ostat. služby) 38 tis.</t>
  </si>
  <si>
    <t>Požadavek na aktualizaci dat GRAMIS  15 tis.</t>
  </si>
  <si>
    <t>0354 - Pojištění</t>
  </si>
  <si>
    <t>ostat. služby</t>
  </si>
  <si>
    <t>povinné ručení, havarijní pojištění, pojištění majetku</t>
  </si>
  <si>
    <t>Pojištění, ostatní služby  0354</t>
  </si>
  <si>
    <t>Vratka dotace - Volby do ZM, PS</t>
  </si>
  <si>
    <t>Pojištění, ostatní služby   0354</t>
  </si>
  <si>
    <t>0354 Pojištění, ostatní služby</t>
  </si>
  <si>
    <t>Cestovní ruch  0355</t>
  </si>
  <si>
    <t>0355 Cestovní ruch</t>
  </si>
  <si>
    <t>Správa majetku  0380</t>
  </si>
  <si>
    <t>0380 Správa majetku</t>
  </si>
  <si>
    <t>požadavek materiál 30tis. -cestovní ruch</t>
  </si>
  <si>
    <t>požadavek na publikace 30 tis. Kč - cestovní ruch</t>
  </si>
  <si>
    <t>požadavek na služby 150 tis. - cestovní ruch</t>
  </si>
  <si>
    <t>odměna právníkovi 100 tis. (3,5% z prodeje nemovitostí)</t>
  </si>
  <si>
    <t>požadavek na služby (geometrické plány) 10 tis.</t>
  </si>
  <si>
    <t>Daň z převodu nemovitosti 90 tis. (3% z kupní ceny nemovitosti)</t>
  </si>
  <si>
    <t>požadavek na  nákup automobilu  100 tis.  (pro místní šetření - pozemky, výstavba, poplatky, apod.)</t>
  </si>
  <si>
    <t xml:space="preserve">Požadavek na rekonstrukci střechy, žlabů, komína na radnici  310 tis. </t>
  </si>
  <si>
    <t>Požadavek na údržbu 35 tis.</t>
  </si>
  <si>
    <t>Požadavek na cestovné 1 tis.</t>
  </si>
  <si>
    <t>obnova inventáře, bojlery, kotle, revize, rozvaděče, schody, hromosvody, apod.  370 tis.</t>
  </si>
  <si>
    <t xml:space="preserve">požadavek na materiál 16 tis. </t>
  </si>
  <si>
    <r>
      <t>Požadavek na materiál (</t>
    </r>
    <r>
      <rPr>
        <strike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Amari klub 5 tis.) </t>
    </r>
  </si>
  <si>
    <t>Požadavek na telefony 3 tis.</t>
  </si>
  <si>
    <t>Požadavek na ostatní služby (vstupné Amari klub) 5 tis.</t>
  </si>
  <si>
    <t>požadavek na cestovné (schůzky TSP, výlety s Amari klubem, vzdělávání) 2 tis.</t>
  </si>
  <si>
    <t>Projekt Prevence kriminality - materiál 30 tis.</t>
  </si>
  <si>
    <t>Požadavek na neinvestiční příspěvek p.o.KOSTKA  561tis.</t>
  </si>
  <si>
    <t>Průtoková dotace na projekt FOS r. 2011 = kryto v příjmech  dotací 2113tis.</t>
  </si>
  <si>
    <t>požadavek údržba (nový hromosvod – kabiny) 50 tis.</t>
  </si>
  <si>
    <t>požadavek na PHM (sekání trávy) 10 tis.</t>
  </si>
  <si>
    <t xml:space="preserve">požadavek příspěvky organizacím 200tis. </t>
  </si>
  <si>
    <t>materiál (ošacení 2 tis., pomůcky (kolečko apod.)) 17 tis.</t>
  </si>
  <si>
    <t>požadavek OOV správce fotbal. hřiště  60tis.Kč vč. odbvodů</t>
  </si>
  <si>
    <t>požadavek na služby 5tis.</t>
  </si>
  <si>
    <t>požadavek na služby (revize komínu,..) 3 tis. + pohřby osob bez rodiny 20 tis.</t>
  </si>
  <si>
    <t>požadavek na PHM (likv.odpadu sběr.dvora) 80 tis. Kč</t>
  </si>
  <si>
    <t>služby (separovaný odpad 420tis. + sběrný dvůr,černé skládky 500tis. + předpoklad svozu 2340tis)</t>
  </si>
  <si>
    <t>materiál (dezinf.a čist.prostř.,rukavice a pytle 2 tis., skládka-vzorky20t.)</t>
  </si>
  <si>
    <t>příspěvek na kastraci koček dle usnesení RM č. 4 - 24</t>
  </si>
  <si>
    <t>PHM na sekání trávy 2 tis.</t>
  </si>
  <si>
    <t>požadavek na pevná paliva 1 tis.</t>
  </si>
  <si>
    <t>materiál (postřík na plevel, čist.prostř. 3 tis., ošacení 1 tis.) 4 tis.</t>
  </si>
  <si>
    <t>požadavek na telefonní poplatky 1,5 tis. (kredit do mobilního telefonu)</t>
  </si>
  <si>
    <t>Požadavek na materiál 25 tis.</t>
  </si>
  <si>
    <t>Požadavek ostatní služby (komín, TERMI, JAPEX, HP) 45 tis.</t>
  </si>
  <si>
    <t>Požadavek na materiál 5 tis.</t>
  </si>
  <si>
    <t>Požadavek ostatní služby 25 tis. (TERMI, HP,ostatní)</t>
  </si>
  <si>
    <t>Požadavek ostatní služby 10 tis. (kominík, zvony, Hozdek)</t>
  </si>
  <si>
    <t>Požadavek ostatní služby 25 tis. (TERMI, výtah, Hozdek, Jungmann, ostatní)</t>
  </si>
  <si>
    <t>Požadavek na materiál 20 tis.</t>
  </si>
  <si>
    <t>Požadavek ostatní služby 12 tis. (TERMI, Jungmann, ostatní)</t>
  </si>
  <si>
    <t>Požadavek na odborné publikace 2 tis.</t>
  </si>
  <si>
    <t>Požadavek na služby pošt 4 tis.</t>
  </si>
  <si>
    <t>Požadavek na telefony 17 tis.</t>
  </si>
  <si>
    <t>Požadavek na pojišť.bank.služby 6 tis.</t>
  </si>
  <si>
    <t>Požadavek na školení, semináře 5 tis.</t>
  </si>
  <si>
    <t>Požadavek na služby výpočetní techniky 12 tis.</t>
  </si>
  <si>
    <t>Požadavek ostatní služby(stravování,družstvo, kominík, SIPO,Hozdek,Jungmann,..) 252 tis.</t>
  </si>
  <si>
    <t>0377 Příspěvek města na provoz RELAX</t>
  </si>
  <si>
    <t>dotace na činnost ČŠ, o.p.s. dle platné smlouvy (2 x 400tis.)</t>
  </si>
  <si>
    <t>Prevence kriminality   1390</t>
  </si>
  <si>
    <t>provize vymáhací společnosti za vymožené dluhy</t>
  </si>
  <si>
    <t>příspěvek na fasády, ploty, apod. pro rok 2011</t>
  </si>
  <si>
    <t>Požadavek na materiál – lesy (sazenice, repelenty) 10 tis.</t>
  </si>
  <si>
    <t>Požadavek na služby (geometrické plány, znalecké posudky, daň z převodu, digitalizace, rozbory vody atd.) 150 tis.</t>
  </si>
  <si>
    <t>Nákup pozemků 200 tis.</t>
  </si>
  <si>
    <t>1356</t>
  </si>
  <si>
    <t>Radnice - nákup automobilu</t>
  </si>
  <si>
    <t>1356   6123</t>
  </si>
  <si>
    <t>Požadavek údržba ( menší oprava fasády 40tis.)</t>
  </si>
  <si>
    <t>Požadavek na údržbu 20 tis. + expanzomaty 2ks 25 tis.</t>
  </si>
  <si>
    <t xml:space="preserve">Investice SMM (rekonstrukce střechy, hydroizolace dle přehledu ved.OMCS) 1365 tis. </t>
  </si>
  <si>
    <t>požadavek - oprava fasády + balkónů 150 tis.</t>
  </si>
  <si>
    <t>požadavek - oprava domov. telefonů 20 tis.</t>
  </si>
  <si>
    <t>požadavek - balkóny fólie 40 tis.</t>
  </si>
  <si>
    <t>2356   6129</t>
  </si>
  <si>
    <t>2356</t>
  </si>
  <si>
    <t>Radnice - rekonstrukce střechy, žlabů, komína</t>
  </si>
  <si>
    <t>Radnice - rekonstrukce střechy, žlabů, komína  2356  6129</t>
  </si>
  <si>
    <t>0353 Provoz MěÚ</t>
  </si>
  <si>
    <t>0356 Radnice</t>
  </si>
  <si>
    <t>0357 Dům služeb</t>
  </si>
  <si>
    <t>0358 Objekty v pronájmu</t>
  </si>
  <si>
    <t>1347 popl.za hrací autom. A JTHZ</t>
  </si>
  <si>
    <t>Mzdové prostředky 5011, 5021, 5019, 5023</t>
  </si>
  <si>
    <t>0359 Pozemky</t>
  </si>
  <si>
    <t>0360 Prodej nemovitostí</t>
  </si>
  <si>
    <t>728 Práce a soc. věci</t>
  </si>
  <si>
    <t>0372 Klub důchodců</t>
  </si>
  <si>
    <t>0374 Ostatní práce a sociální věci</t>
  </si>
  <si>
    <t>0376 Příspěvek města na provoz p.o. KOSTKA</t>
  </si>
  <si>
    <t>0395 DPS Krásná Lípa</t>
  </si>
  <si>
    <t>739 Místní hospodářství</t>
  </si>
  <si>
    <t>0377 Přísp. města na provoz RELAX K.L.</t>
  </si>
  <si>
    <t>0378 Údržba majetku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</si>
  <si>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</si>
  <si>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</si>
  <si>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</si>
  <si>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</si>
  <si>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</si>
  <si>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</si>
  <si>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</si>
  <si>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</si>
  <si>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</si>
  <si>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0393 VPP</t>
  </si>
  <si>
    <t>740 Výstavba</t>
  </si>
  <si>
    <t>0394 Výstavba</t>
  </si>
  <si>
    <t>741 Všeobecná pokladní správa</t>
  </si>
  <si>
    <t>0361Daně a poplatky</t>
  </si>
  <si>
    <t>0364 Rozpočtová rezerva</t>
  </si>
  <si>
    <t>0365 Sociální fond</t>
  </si>
  <si>
    <t>list č.2</t>
  </si>
  <si>
    <t>list č.3</t>
  </si>
  <si>
    <t>v tis.Kč</t>
  </si>
  <si>
    <t>Provozní</t>
  </si>
  <si>
    <t>Investiční</t>
  </si>
  <si>
    <t>Neinvestiční dotace Regenerace Křinického náměstí, nástroj 38-zdroj 5   EU</t>
  </si>
  <si>
    <t>Neinvestiční dotace Regenerace Křinického náměstí, nástroj 38-zdroj 1   ČR</t>
  </si>
  <si>
    <t>Investiční dotace Regenerace Křinického náměstí, nástroj 38-zdroj 5       EU</t>
  </si>
  <si>
    <t>Investiční dotace Regenerace Křinického náměstí, nástroj 38-zdroj 1       ČR</t>
  </si>
  <si>
    <t>VPP              0393  (nové smlouvy-nástroj 33-zdroj 1)  ČR</t>
  </si>
  <si>
    <t>VPP              0393  (nové smlouvy-nástroj 33-zdroj 5)  EU</t>
  </si>
  <si>
    <t>Dotace Flexibilně pro odlehčovací služby, nástroj 33-zdroj 5  EU</t>
  </si>
  <si>
    <t>Dotace Flexibilně pro odlehčovací služby, nástroj 33-zdroj 1  ČR</t>
  </si>
  <si>
    <t>0314 Dotace na zateplení ZŠ Krásná Lípa, nástroj 54-zdroj 5  EU</t>
  </si>
  <si>
    <t>0314 Dotace na zateplení ZŠ Krásná Lípa, nástroj 54-zdroj 1  ČR</t>
  </si>
  <si>
    <t>Volby do zastupitelstva   4353</t>
  </si>
  <si>
    <t>2321-neinv. dary</t>
  </si>
  <si>
    <t>Dotace Obnova zeleně-biodiverzita,nástroj 53-zdroj 5   EU</t>
  </si>
  <si>
    <t>Dotace Obnova zeleně-biodiverzita,nástroj 53-zdroj 1   ČR</t>
  </si>
  <si>
    <t>8353</t>
  </si>
  <si>
    <t>Dotace na přípravu Sčítání lidu, domů a bytů v roce 2011   8353</t>
  </si>
  <si>
    <t>Dotace (na státní správu, od obcí na žáka, ostatní)</t>
  </si>
  <si>
    <t>Celkem</t>
  </si>
  <si>
    <t>0311 Přísp.města na provoz ZŠ  Kr.L.</t>
  </si>
  <si>
    <t>0312 Dotace státu na provoz ZŠ Kr.L.</t>
  </si>
  <si>
    <t>0313 Dotace státu-mzdy,uč.p. ZŠ K.L.</t>
  </si>
  <si>
    <t>0358 Obj. v pronájmu</t>
  </si>
  <si>
    <t>0360 Prodej nem.</t>
  </si>
  <si>
    <t>0374 Ost. pr.a soc.věci</t>
  </si>
  <si>
    <t>0376 Příspěvek města na provoz p.o.KOSTKA</t>
  </si>
  <si>
    <t>0381 Nemocniční 6</t>
  </si>
  <si>
    <t>0382 Nemocniční 12a</t>
  </si>
  <si>
    <t>0384 Odpad.hospodářství</t>
  </si>
  <si>
    <t>0388 Malé měst.stavby</t>
  </si>
  <si>
    <t>0364 Rozp.rezerva</t>
  </si>
  <si>
    <t>list č.1</t>
  </si>
  <si>
    <t>tis.Kč</t>
  </si>
  <si>
    <t>PŘÍJMY CELKEM</t>
  </si>
  <si>
    <t>Příjmy provozního rozpočtu</t>
  </si>
  <si>
    <t>Příjmy z činnosti (RO) třída2</t>
  </si>
  <si>
    <t>DS  0357</t>
  </si>
  <si>
    <t>Přehled požadavků  k rozpočtu na rok 2011</t>
  </si>
  <si>
    <t xml:space="preserve">na nákupy DHM, DDHM, materiálu, služeb, investic </t>
  </si>
  <si>
    <t>RO 2011</t>
  </si>
  <si>
    <t>RO 2011  v tis. Kč</t>
  </si>
  <si>
    <t>RO 2011 v tis. Kč</t>
  </si>
  <si>
    <t xml:space="preserve">5151-voda   </t>
  </si>
  <si>
    <t xml:space="preserve">5151-voda  </t>
  </si>
  <si>
    <t xml:space="preserve">5153-plyn </t>
  </si>
  <si>
    <t>Dotace Přátelství bez hranic pro ZŠ Kr. Lípa 2314</t>
  </si>
  <si>
    <t>Dotace  UZ84501</t>
  </si>
  <si>
    <t>Dotace  UZ84505</t>
  </si>
  <si>
    <t>Dotace  UZ84001</t>
  </si>
  <si>
    <t>Dotace  UZ84005</t>
  </si>
  <si>
    <t>2124 odvody p.o.</t>
  </si>
  <si>
    <t>2374 – podpora terénní práce</t>
  </si>
  <si>
    <t>Daňové příjmy 111+112+151</t>
  </si>
  <si>
    <t xml:space="preserve">Dotace-refundace VPP </t>
  </si>
  <si>
    <t>Dotace státu na provoz ZŠ Krásná Lípa</t>
  </si>
  <si>
    <t>2305   6121</t>
  </si>
  <si>
    <t>3305</t>
  </si>
  <si>
    <t>Chodník Rumburská -dokončení</t>
  </si>
  <si>
    <t>1385</t>
  </si>
  <si>
    <t>2305</t>
  </si>
  <si>
    <t>3305   6121</t>
  </si>
  <si>
    <t>4305   6129</t>
  </si>
  <si>
    <t>5305</t>
  </si>
  <si>
    <t>5305   6121</t>
  </si>
  <si>
    <t>1358   5171</t>
  </si>
  <si>
    <t>1358</t>
  </si>
  <si>
    <t>3355   5169</t>
  </si>
  <si>
    <t>3355</t>
  </si>
  <si>
    <t>Velké akce ve městě (školní sraz, Dny ČŠ, atp.)</t>
  </si>
  <si>
    <t>3392   5171</t>
  </si>
  <si>
    <t>Oprava Hauserka a drobnosti ve Sportovním areálu</t>
  </si>
  <si>
    <t>Oprava rozhledny na Vlčí Hoře</t>
  </si>
  <si>
    <t>Oprava Hauserka a drobnosti ve Sportovním areálu  3392  5171</t>
  </si>
  <si>
    <t>Kompenzace ztráty na daních z lesu</t>
  </si>
  <si>
    <t>Správní a jiné poplatky 131+133+134</t>
  </si>
  <si>
    <t>Úroky z BÚ</t>
  </si>
  <si>
    <t xml:space="preserve">Příjem SVS, a.s. - úroky z půjčky SFŽP ČR na ČOV+kanalizace  </t>
  </si>
  <si>
    <t>Příjmy investičního - účelově vázaného - rozpočtu</t>
  </si>
  <si>
    <t xml:space="preserve">Pronájem  centrální kotelny </t>
  </si>
  <si>
    <t xml:space="preserve">Úroky ze zhodnocování vol.finan.prostředků, Nemocniční 12a </t>
  </si>
  <si>
    <t>Příjmy z prodeje nemovitostí</t>
  </si>
  <si>
    <t>Příjmy z prodeje pozemků</t>
  </si>
  <si>
    <t>Příjmy z prodeje 33 b.j.Krásná Lípa</t>
  </si>
  <si>
    <t>Příjem  od Severočeské vodárenské společnosti, a.s.na výstavbu ČOV+kanalizace</t>
  </si>
  <si>
    <t>VÝDAJE CELKEM</t>
  </si>
  <si>
    <t xml:space="preserve">Provozní výdaje </t>
  </si>
  <si>
    <t>Investice nekapitál.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</si>
  <si>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</si>
  <si>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</si>
  <si>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</si>
  <si>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</si>
  <si>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</si>
  <si>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materiál(studny, kanálové mříže,výměna vík,  sací koše) 10 tis.</t>
  </si>
  <si>
    <t>odbahnění a úprava rybníku Smutňák,oprava kbelu, odtoku a hráze 20 tis.</t>
  </si>
  <si>
    <t>oprava kanálových vpustí,nahrazení kanálových mříží za odcizenné 7 tis</t>
  </si>
  <si>
    <t>vybudování a opravy propustků MK např. Dlouhý Důl 20 tis.</t>
  </si>
  <si>
    <t>PHM 40 tis.</t>
  </si>
  <si>
    <t>Rozbory 7 tis.</t>
  </si>
  <si>
    <t>posypy,písek,štěrk,asfalty (Dl.Důl,Sněžná), překopy MK, sůl zimní údržba 400 tis.</t>
  </si>
  <si>
    <t>PHM 470 tis.</t>
  </si>
  <si>
    <t>drobné opravy mostků,nátěr a opravy zábradlí,nátěry zábradlí na MK,chodníkách, cyklost.,odvodnění MK,instalace svodnic 40tis.</t>
  </si>
  <si>
    <t>chodník  ul. Masarykova = 225 m2 dlažby ze zásoby, obrubníky, štěrk, cement, zásypový písek</t>
  </si>
  <si>
    <t>obměna a nátěr dopravních značek vč.sloupků 50 tis. dle přiloženého rozpočtu</t>
  </si>
  <si>
    <t>ochranné pomůcky – rukavice, požární výstroj, ochranné krémy... 35 tis.</t>
  </si>
  <si>
    <t>materiál(hadice,hasící přístroje, ruční nářadí (lopaty, hrábě...), proudnice, savice, pneumatiky 55 tis.</t>
  </si>
  <si>
    <t>PHM 45 tis.</t>
  </si>
  <si>
    <t>Požadavek na telefony  10 tis.</t>
  </si>
  <si>
    <t>Požadavek na školení a semináře 10 tis.</t>
  </si>
  <si>
    <t>Revize dých.přístrojů 50 tis.</t>
  </si>
  <si>
    <t xml:space="preserve">Požadavek na občerstvení při zásahu dle platných pravidel 7 tis.Kč </t>
  </si>
  <si>
    <t>Požadavek na nákup DDHM (plovoucí čerpadlo PH1200 35 tis. + elektrocentrála 23 tis. (nebo elektrocentrála 11 tis.)</t>
  </si>
  <si>
    <t>revize HP v majetku města, oprava vozidel AVIA, TATRA, oprava čerpadel 40 tis.</t>
  </si>
  <si>
    <t>požadavek DDHM (klempíř.nářadí-nůžky na plech, kl.kleště, lano, truhlář.stroj-hoblování,frézování prken a fošen) 43 tis.</t>
  </si>
  <si>
    <t xml:space="preserve"> materiál (běžné provozní a havarijní opravy, výměna rozpadlých oken, bojlerů, rozvody vody,...) 200 tis.</t>
  </si>
  <si>
    <t>požadavek PHM 20 tis.Kč</t>
  </si>
  <si>
    <t>požadavek na telefony (p.Vávra) 10 tis.</t>
  </si>
  <si>
    <t>školení,semináře p.Vávra 2 tis.</t>
  </si>
  <si>
    <t>služby výpočet.techniky 5 tis.</t>
  </si>
  <si>
    <t>cestovné (p. Vávra) 2 tis.</t>
  </si>
  <si>
    <t>ochranné pomůcky - montérky, zimní bundy, boty, holínky 35 tis.</t>
  </si>
  <si>
    <t>DDHM 20 tis.</t>
  </si>
  <si>
    <t>požadavek PHM 290 tis.</t>
  </si>
  <si>
    <t>požadavek telefon.platby ( 3xpaušál, 1x pevná linka, 3x2400Kč kredit zaměst. ) 45 tis.</t>
  </si>
  <si>
    <t>požadavek seminářů, kurzů, povin.školení řidičů (p. Záhorský–svař. CO2, p. Hlava-svař.el.obloukem, školení řidičů)  35 tis.</t>
  </si>
  <si>
    <t>provozní opravy, revize, servisní prohlídky JCB, Zetory,TK vozidel a přívěsů, stravování  250 tis.</t>
  </si>
  <si>
    <t>požadavek na údržbu 10 tis.</t>
  </si>
  <si>
    <t>cestovné  5 tis.Kč</t>
  </si>
  <si>
    <t>nájezd.váha na sběr.dvůr za 100t.+nový Pickup 350t.+nový sypač na mult.150t.+ND na zameták 250t.+traktor 1mil.</t>
  </si>
  <si>
    <t>Nákup nájezdové váhy na sběrný dvůr – spolufinancování 50 tis. do TS</t>
  </si>
  <si>
    <t xml:space="preserve">Dostavba nové garáže 100 tis.  (fasáda, hromosvod) </t>
  </si>
  <si>
    <t xml:space="preserve">náhradní díly Multikáry, traktorů, JCB lžíce, hutní materiál, nové pneu,  530 tis. Kč </t>
  </si>
  <si>
    <t>požadavek DDHM (elektrikářské nářadí – sada izol.šroubováků)12 tis.</t>
  </si>
  <si>
    <t>požadavek na PHM 30 tis.</t>
  </si>
  <si>
    <t>Školení, semináře 5 tis. Kč</t>
  </si>
  <si>
    <t>služby (opravy svítidel VO) 15 tis.</t>
  </si>
  <si>
    <t>0341 Kultura a propagace</t>
  </si>
  <si>
    <t>1341 Kino-kulturní dům</t>
  </si>
  <si>
    <t>údržba (revize hydraulické plošiny a žebříků,pravidel.prohlídka a údržba věžních hodin,..) 30 tis.</t>
  </si>
  <si>
    <t>požadavek cestovné   (správa VO) 5 tis.</t>
  </si>
  <si>
    <t>materiál (provozní materál,vodiče na propoj.lam.kladky,výložníky,sodíkové žárovky,úsporné žárovky a trubice,spoj. materiál – matice, šrouby) 120 tis.</t>
  </si>
  <si>
    <t>el. energie města 710 tis.</t>
  </si>
  <si>
    <t>Neinvest.nákupy 519</t>
  </si>
  <si>
    <t>Ost.neinv.transfery 536</t>
  </si>
  <si>
    <t>Příspěvky na činnost  522</t>
  </si>
  <si>
    <t>Neinv.příspěvky  5511, Neinv.půjčky 5621,5660</t>
  </si>
  <si>
    <t xml:space="preserve">Příspěvek města ZŠ Krásná Lípa - neinv.výdaje </t>
  </si>
  <si>
    <t xml:space="preserve">Dotace státu na provoz ZŠ Krásná Lípa </t>
  </si>
  <si>
    <t>Příspěvek města na provoz p.o. KOSTKA - neinv. výdaje</t>
  </si>
  <si>
    <t>0361 Daně a poplatky</t>
  </si>
  <si>
    <t xml:space="preserve">0301 Vodní nádrže a kanalizace </t>
  </si>
  <si>
    <t>0301 Vodní nádrže a kanalizace</t>
  </si>
  <si>
    <t>Dotace - Prevence kriminality 0390</t>
  </si>
  <si>
    <t>TS-nákup techniky  0383 6122,  6123</t>
  </si>
  <si>
    <t>2011</t>
  </si>
  <si>
    <t>Úroky z úvěru ČMHB, úroky z půjčky SFŽP na ČOV+kanalizace, Regenerace Křin. nám.</t>
  </si>
  <si>
    <t>Provozní rezerva  1390  pol.5169</t>
  </si>
  <si>
    <t>Výdaje investičního - účelově vázaného - rozpočtu</t>
  </si>
  <si>
    <t>Kanalizace II. etapa   3301   6121</t>
  </si>
  <si>
    <t>Projektové dokumentace a dokumenty pro projekty financované ze zdrojů EU  0394  6121</t>
  </si>
  <si>
    <t>požadavek PHM 105 tis.</t>
  </si>
  <si>
    <t>požadavek na běžné provozní opravy techniky 40 tis.</t>
  </si>
  <si>
    <t>Požadavek na materiál 200tis.(chem.postřiky,hnojiva,rostliny v rámci dosadeb(úhyn,odcizení) 80 tis. + drobné ruč.nář.,náhr.díly sekač.,křovinoř.,mot.pily,prov.mat.(struny,řetězy,nože) 120 tis.)</t>
  </si>
  <si>
    <t>údržba (opravy plotů, laviček, květináčů, nátěry cedulí, sezení, laviček, drobné opravy budov, aut.zastávky, altány, zábrany) 20 tis.</t>
  </si>
  <si>
    <t xml:space="preserve">Materiál 150tis.(lavičky 30 ks-oprava, výměna 84 tis. + odp.koše 20 ks za odciz. A ponič. 53 tis. + obrubníky – parkoviště u Slavie,Kr. Buk 13 tis.) </t>
  </si>
  <si>
    <t>Inženýrské služby   1394  5169</t>
  </si>
  <si>
    <t>Zeleň ve městě       1387 5139</t>
  </si>
  <si>
    <t>Příspěvek na odpisy přísp.org.ZŠ Kr.Lípa   1311  5331</t>
  </si>
  <si>
    <t>Malé městské stavby   1388  5139</t>
  </si>
  <si>
    <t>TS-nové stavby, velké opravy    0383  6121</t>
  </si>
  <si>
    <t>Centrální pult řízení kotelen města, intranet města   0389  6129</t>
  </si>
  <si>
    <t>Kanalizace a ČOV - SVS</t>
  </si>
  <si>
    <t>I.rozpočtová rezerva  1390 6129</t>
  </si>
  <si>
    <t>Rezerva pro vrácení kaucí   2390  6129</t>
  </si>
  <si>
    <t>Financování  CELKEM</t>
  </si>
  <si>
    <t>Splátky úvěru ČMHB, splátky půjčky ze SFŽP na ČOV+kanalizace</t>
  </si>
  <si>
    <t>Přebytek  předchozího roku vč. zhodnocených finan. prostředků</t>
  </si>
  <si>
    <t>list č.4</t>
  </si>
  <si>
    <t>v tis. Kč</t>
  </si>
  <si>
    <t>Org.složka</t>
  </si>
  <si>
    <t xml:space="preserve">Popis </t>
  </si>
  <si>
    <t>Rozpočt.</t>
  </si>
  <si>
    <t>položka</t>
  </si>
  <si>
    <t>CELKEM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</si>
  <si>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</si>
  <si>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</si>
  <si>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</si>
  <si>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</si>
  <si>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</si>
  <si>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</si>
  <si>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</si>
  <si>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0351-PO</t>
  </si>
  <si>
    <t>0353-MěÚ</t>
  </si>
  <si>
    <t>0383   6122, 6123</t>
  </si>
  <si>
    <t xml:space="preserve">Měst.skládka   0302  </t>
  </si>
  <si>
    <t>Zateplení budovy ŠJ a ŠD Krásná Lípa   0314  6121</t>
  </si>
  <si>
    <t>Připojení k distribuční soustavě - příspěvek ČEZ</t>
  </si>
  <si>
    <t>Molo u rybníka Cimrák   2301  6129</t>
  </si>
  <si>
    <t>Dotace   UZ98004</t>
  </si>
  <si>
    <t>9353</t>
  </si>
  <si>
    <t>Dotace na povodně 2010   9353</t>
  </si>
  <si>
    <t>6305   5171</t>
  </si>
  <si>
    <t>6305</t>
  </si>
  <si>
    <t>Komunikace</t>
  </si>
  <si>
    <t>2301   6129</t>
  </si>
  <si>
    <t>2301</t>
  </si>
  <si>
    <t xml:space="preserve">Molo u rybníka Cimrák </t>
  </si>
  <si>
    <t>0305   6129</t>
  </si>
  <si>
    <t>0356-radnice</t>
  </si>
  <si>
    <t>0357 - Dům služeb</t>
  </si>
  <si>
    <t>0358 - Objekty v pronájmu</t>
  </si>
  <si>
    <t>0359-Pozemky</t>
  </si>
  <si>
    <t>0360 - Prodej nemovitosti</t>
  </si>
  <si>
    <t>0395-DPS</t>
  </si>
  <si>
    <t>0381-Nemocniční 6</t>
  </si>
  <si>
    <t>0382-Nemocniční 12a</t>
  </si>
  <si>
    <t>0383-TS</t>
  </si>
  <si>
    <t>,</t>
  </si>
  <si>
    <t xml:space="preserve">0384 - odpadové </t>
  </si>
  <si>
    <t>hospodářství</t>
  </si>
  <si>
    <t>0385-VO</t>
  </si>
  <si>
    <t>0387-Měst.zeleň</t>
  </si>
  <si>
    <t>0378-údržba majetku</t>
  </si>
  <si>
    <t>0386-Správa hřbitovů</t>
  </si>
  <si>
    <t>0388-Malé měst.stav.</t>
  </si>
  <si>
    <t>0372 - Klub důchodců</t>
  </si>
  <si>
    <t>5021-odměny ZM</t>
  </si>
  <si>
    <t>5023-statutáři</t>
  </si>
  <si>
    <t>Městská zeleň   0387</t>
  </si>
  <si>
    <t>Dar od KÚ na povodně  9353</t>
  </si>
  <si>
    <t>PO   0351</t>
  </si>
  <si>
    <t>Dotace   UZ98071, pol. 4111</t>
  </si>
  <si>
    <t>financování-půjčky pol. 8124</t>
  </si>
  <si>
    <t>financování-úvěry   pol. 8124</t>
  </si>
  <si>
    <t>0393 - VPP</t>
  </si>
  <si>
    <t>0311,0312 - Příspěvek ZŠ a MŠ</t>
  </si>
  <si>
    <t>0377-Příspěvek Relax</t>
  </si>
  <si>
    <t>0376-Příspěvek KOSTKA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</si>
  <si>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</si>
  <si>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</si>
  <si>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</si>
  <si>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</si>
  <si>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</si>
  <si>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</si>
  <si>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</si>
  <si>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</si>
  <si>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</si>
  <si>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</si>
  <si>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</si>
  <si>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</si>
  <si>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</si>
  <si>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</si>
  <si>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</si>
  <si>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</si>
  <si>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</si>
  <si>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</si>
  <si>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</si>
  <si>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</si>
  <si>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</si>
  <si>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0301</t>
  </si>
  <si>
    <t>ČOV+kanalizace   0301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</si>
  <si>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</si>
  <si>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</si>
  <si>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</si>
  <si>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</si>
  <si>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</si>
  <si>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</si>
  <si>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</si>
  <si>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</si>
  <si>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</si>
  <si>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</si>
  <si>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</si>
  <si>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</si>
  <si>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</si>
  <si>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1227-přípl.k ceně vstupného do kinofondu</t>
  </si>
  <si>
    <t>1511-daň z nemovitosti</t>
  </si>
  <si>
    <t>131+133+134 Poplatky v tis.Kč</t>
  </si>
  <si>
    <t>1361 správní poplatky</t>
  </si>
  <si>
    <t>0305</t>
  </si>
  <si>
    <t xml:space="preserve">Zateplení budovy ŠJ a ŠD Krásná Lípa  </t>
  </si>
  <si>
    <t xml:space="preserve">Vrácení kauce vč. úroků ECON C&amp;S Praha </t>
  </si>
  <si>
    <t>2390   5909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</si>
  <si>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</si>
  <si>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</si>
  <si>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</si>
  <si>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</si>
  <si>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</si>
  <si>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</si>
  <si>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</si>
  <si>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</si>
  <si>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</si>
  <si>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</si>
  <si>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</si>
  <si>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</si>
  <si>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</si>
  <si>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</si>
  <si>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</si>
  <si>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</si>
  <si>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</si>
  <si>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0394</t>
  </si>
  <si>
    <t>Výstavba            0394</t>
  </si>
  <si>
    <t>0395</t>
  </si>
  <si>
    <t>DPS                  0395</t>
  </si>
  <si>
    <t>1395</t>
  </si>
  <si>
    <t>DPS II   1395</t>
  </si>
  <si>
    <t>1351 odvod výtěžku z VHP</t>
  </si>
  <si>
    <t>Volby do Poslanecké sněmovny 2353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</si>
  <si>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</si>
  <si>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</si>
  <si>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</si>
  <si>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</si>
  <si>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</si>
  <si>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</si>
  <si>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</si>
  <si>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</si>
  <si>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</si>
  <si>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</si>
  <si>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</si>
  <si>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</si>
  <si>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</si>
  <si>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</si>
  <si>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</si>
  <si>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</si>
  <si>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</si>
  <si>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Ostat.doprava  0306</t>
  </si>
  <si>
    <t>Vodní nádrže   0301</t>
  </si>
  <si>
    <t>0314</t>
  </si>
  <si>
    <t xml:space="preserve">Zateplení budovy ZŠ Krásná Lípa  </t>
  </si>
  <si>
    <t>0351</t>
  </si>
  <si>
    <t>PO                   0351</t>
  </si>
  <si>
    <t>0354</t>
  </si>
  <si>
    <t>0355</t>
  </si>
  <si>
    <t>0356</t>
  </si>
  <si>
    <t>Radnice            0356</t>
  </si>
  <si>
    <t>0357</t>
  </si>
  <si>
    <t>DS                  0357</t>
  </si>
  <si>
    <t>Pozemky          0359</t>
  </si>
  <si>
    <t>0376</t>
  </si>
  <si>
    <t>1376  5331</t>
  </si>
  <si>
    <t>1376</t>
  </si>
  <si>
    <t>Příspěvek na odpisy přísp. org. KOSTKA Kr. Lípa</t>
  </si>
  <si>
    <t>Příspěvek na odpisy přísp. org. KOSTKA Kr. Lípa  1376  5331</t>
  </si>
  <si>
    <t xml:space="preserve">požadavek na občerstvení 80tis. (občerstvení pro RM, ZM, prac.schůzky, jednání, komise RM, apod.) </t>
  </si>
  <si>
    <t>požadavek DDHM 560 tis.</t>
  </si>
  <si>
    <t>5137</t>
  </si>
  <si>
    <t>požadavek na odborné knihy, publikace 25tis. (Modení obec, Veřejná správa, sbírky zákonů,…)</t>
  </si>
  <si>
    <t>požadavek na materiál 350tis. (kancelář.potřeby, tonery,……)</t>
  </si>
  <si>
    <t>požadavek PHM 55tis.</t>
  </si>
  <si>
    <t>požadavek na telefonní platby 160tis..</t>
  </si>
  <si>
    <t>požadavek na školení (ZOZ, ostat.) 70 tis.Kč</t>
  </si>
  <si>
    <t>požadavek na služby výpoč.techniky 339tis.(správa sítě ,udržov.popl.servis,oprava techniky ,aktualiz.programů, BOZP, ost. )</t>
  </si>
  <si>
    <t>požadavek na služby 630tis. (příspěvek na stravování, opravy kancelář. techniky a služebního vozidla )</t>
  </si>
  <si>
    <t>požadavek na cestovné (cestovné na semináře, školení, prac. schůzky) 70tis.</t>
  </si>
  <si>
    <t>požadavek na software 40 tis. Kč (dokoupení licencí)</t>
  </si>
  <si>
    <t>požadavek na kolky 30 tis.Kč</t>
  </si>
  <si>
    <t>ZP 9%</t>
  </si>
  <si>
    <t>SP 25%</t>
  </si>
  <si>
    <t xml:space="preserve">VPP 45 osob  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</si>
  <si>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</si>
  <si>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</si>
  <si>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</si>
  <si>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</si>
  <si>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</si>
  <si>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</si>
  <si>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</si>
  <si>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0391</t>
  </si>
  <si>
    <t>0392</t>
  </si>
  <si>
    <t>Sportovní areál   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</si>
  <si>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</si>
  <si>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</si>
  <si>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</si>
  <si>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</si>
  <si>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</si>
  <si>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</si>
  <si>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</si>
  <si>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</si>
  <si>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</si>
  <si>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</si>
  <si>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</si>
  <si>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</si>
  <si>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</si>
  <si>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</si>
  <si>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</si>
  <si>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</si>
  <si>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</si>
  <si>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</si>
  <si>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</si>
  <si>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</si>
  <si>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</si>
  <si>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přijaté náhrady</t>
  </si>
  <si>
    <t>0378</t>
  </si>
  <si>
    <t>Údržba majetku    0378</t>
  </si>
  <si>
    <t>2329 ostat.nedaň.příjmy + 2223</t>
  </si>
  <si>
    <t xml:space="preserve">0354 </t>
  </si>
  <si>
    <t>1391</t>
  </si>
  <si>
    <t>Tour de Feminin   1391</t>
  </si>
  <si>
    <t>1393</t>
  </si>
  <si>
    <t>Klienti KCČŠ   1393</t>
  </si>
  <si>
    <t>2412-splátka půjčky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</si>
  <si>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</si>
  <si>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</si>
  <si>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</si>
  <si>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</si>
  <si>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</si>
  <si>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</si>
  <si>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</si>
  <si>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</si>
  <si>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</si>
  <si>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</si>
  <si>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</si>
  <si>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neinv.přij.dot.ze SR  4116  UZ13234  EU</t>
  </si>
  <si>
    <t>311, 312 Kapitálové příjmy v tis.Kč</t>
  </si>
  <si>
    <t>3111 prodej pozemků</t>
  </si>
  <si>
    <t>3112 prodej nemovitostí</t>
  </si>
  <si>
    <t>3112 prodej bytů</t>
  </si>
  <si>
    <t>3114 prodej DNM (PD)</t>
  </si>
  <si>
    <t>Výstavba    0394</t>
  </si>
  <si>
    <t>3119, 3122 ost.kapit.příjmy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</si>
  <si>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</si>
  <si>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</si>
  <si>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</si>
  <si>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</si>
  <si>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</si>
  <si>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</si>
  <si>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</si>
  <si>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</si>
  <si>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</si>
  <si>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</si>
  <si>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Dotace   UZ95816</t>
  </si>
  <si>
    <t>1394</t>
  </si>
  <si>
    <t>Dotace z EHP/ Norska PD-modernizace ZŠ Kr. Lípa</t>
  </si>
  <si>
    <t>Dotace   UZ90578</t>
  </si>
  <si>
    <t>ČOV a kanalizace od SFŽP ČR  0301</t>
  </si>
  <si>
    <t>PO Krásná Lípa  0351</t>
  </si>
  <si>
    <t xml:space="preserve">Dotace </t>
  </si>
  <si>
    <t>Dotace   UZ14008</t>
  </si>
  <si>
    <t>3353</t>
  </si>
  <si>
    <t>Projekt CZECH POINT  3353</t>
  </si>
  <si>
    <t>Dotace   UZ98187</t>
  </si>
  <si>
    <t>0373</t>
  </si>
  <si>
    <t>Dotace  UZ13233</t>
  </si>
  <si>
    <t>2376</t>
  </si>
  <si>
    <t>Dorace   UZ14336</t>
  </si>
  <si>
    <t>1380</t>
  </si>
  <si>
    <t>Dotace Přesídlení krajanů z Kazachstánu 1380</t>
  </si>
  <si>
    <t>Dotace   UZ17117</t>
  </si>
  <si>
    <t>2387</t>
  </si>
  <si>
    <t>Dotace  pol. 4112</t>
  </si>
  <si>
    <t>Dotace   UZ17007, pol. 4116</t>
  </si>
  <si>
    <t>Dotace   UZ14004, pol. 4122</t>
  </si>
  <si>
    <t>Dotace pol. 4112</t>
  </si>
  <si>
    <t>Dotace  UZ14005, pol. 4122</t>
  </si>
  <si>
    <t>Dotace  UZ04428, pol. 4116</t>
  </si>
  <si>
    <t>Dotace  UZ15291</t>
  </si>
  <si>
    <t>Dotace KÚ - Fond vodního hosp. (PD-kanalizace II)</t>
  </si>
  <si>
    <t>2374</t>
  </si>
  <si>
    <t>Podpora terénní práce - AMARI poradna  2374</t>
  </si>
  <si>
    <t>VÝDAJE</t>
  </si>
  <si>
    <t>511, 512 mzdové prostředky a odvody (SP,ZP) v tis.Kč</t>
  </si>
  <si>
    <t>5011-mzdy</t>
  </si>
  <si>
    <t>PO               0351</t>
  </si>
  <si>
    <t>MěÚ             0353</t>
  </si>
  <si>
    <t>Terénní práce - AMARI poradna  2374</t>
  </si>
  <si>
    <t>Údržba majetku   0378</t>
  </si>
  <si>
    <t>TS                0383</t>
  </si>
  <si>
    <t>T-klub          0390</t>
  </si>
  <si>
    <t>VPP            0393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</si>
  <si>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</si>
  <si>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</si>
  <si>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</si>
  <si>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</si>
  <si>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</si>
  <si>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</si>
  <si>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0352</t>
  </si>
  <si>
    <t>ZM               0352</t>
  </si>
  <si>
    <t>DS                0357</t>
  </si>
  <si>
    <t>0372</t>
  </si>
  <si>
    <t>KD               0372</t>
  </si>
  <si>
    <t>Přesídlení krajanů z Kazachstánu   1380</t>
  </si>
  <si>
    <t>Nemocniční 12a  0382</t>
  </si>
  <si>
    <t>0385</t>
  </si>
  <si>
    <t>VO               0385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</si>
  <si>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</si>
  <si>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</si>
  <si>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</si>
  <si>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</si>
  <si>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</si>
  <si>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</si>
  <si>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</si>
  <si>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</si>
  <si>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RELAX, p.o. Krásná Lípa</t>
  </si>
  <si>
    <t>Komunikace  0305</t>
  </si>
  <si>
    <t>ZŠ               0313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</si>
  <si>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</si>
  <si>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</si>
  <si>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</si>
  <si>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</si>
  <si>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</si>
  <si>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</si>
  <si>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</si>
  <si>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</si>
  <si>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</si>
  <si>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</si>
  <si>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</si>
  <si>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</si>
  <si>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</si>
  <si>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</si>
  <si>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</si>
  <si>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5139 materiál</t>
  </si>
  <si>
    <t>Měst.skládka   0302</t>
  </si>
  <si>
    <t>Ostatní doprava    0306</t>
  </si>
  <si>
    <t>1344</t>
  </si>
  <si>
    <t>Návštěva prezidenta   1344</t>
  </si>
  <si>
    <t>Obj.v pronájmu   0358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</si>
  <si>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</si>
  <si>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</si>
  <si>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</si>
  <si>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</si>
  <si>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</si>
  <si>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</si>
  <si>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Regenerace Křinického nám. 1305</t>
  </si>
  <si>
    <t>515 nákupy  v tis.Kč</t>
  </si>
  <si>
    <t>5155-pevná paliva</t>
  </si>
  <si>
    <t xml:space="preserve">Rozpočtový výhled města Krásné Lípy od </t>
  </si>
  <si>
    <t>5156-PHM</t>
  </si>
  <si>
    <t>5159-tepelná energie</t>
  </si>
  <si>
    <t>516 služby v tis.Kč</t>
  </si>
  <si>
    <t>5161 služby pošt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</si>
  <si>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</si>
  <si>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</si>
  <si>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</si>
  <si>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</si>
  <si>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</si>
  <si>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</si>
  <si>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</si>
  <si>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</si>
  <si>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</si>
  <si>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</si>
  <si>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1390</t>
  </si>
  <si>
    <t>Provozní rezerva    1390</t>
  </si>
  <si>
    <t>517 ostatní nákupy  v tis.Kč</t>
  </si>
  <si>
    <t>5171-údržba</t>
  </si>
  <si>
    <t>3392</t>
  </si>
  <si>
    <t>5172-software</t>
  </si>
  <si>
    <t>5173-cestovné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</si>
  <si>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</si>
  <si>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</si>
  <si>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</si>
  <si>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</si>
  <si>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</si>
  <si>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</si>
  <si>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</si>
  <si>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</si>
  <si>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</si>
  <si>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</si>
  <si>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522 příspěvky  v tis.Kč</t>
  </si>
  <si>
    <t>5229-příspěvky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</si>
  <si>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</si>
  <si>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</si>
  <si>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</si>
  <si>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</si>
  <si>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</si>
  <si>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</si>
  <si>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</si>
  <si>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</si>
  <si>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</si>
  <si>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Odpadové hospodářství     0384</t>
  </si>
  <si>
    <t>Oranžové hřiště  2392</t>
  </si>
  <si>
    <t xml:space="preserve">5364-finan.vypořádání 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</si>
  <si>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</si>
  <si>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</si>
  <si>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</si>
  <si>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</si>
  <si>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</si>
  <si>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</si>
  <si>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</si>
  <si>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</si>
  <si>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</si>
  <si>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</si>
  <si>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</si>
  <si>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</si>
  <si>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</si>
  <si>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</si>
  <si>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</si>
  <si>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</si>
  <si>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</si>
  <si>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</si>
  <si>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KOSTKA - Flexibilně pro odlehčovací služby 2376</t>
  </si>
  <si>
    <t>5511-neinv.příspěvky</t>
  </si>
  <si>
    <t>5329-neinv.transfery/dotace/</t>
  </si>
  <si>
    <t>5660-půjčky zaměst.</t>
  </si>
  <si>
    <t>5613-půjčky práv.osobám</t>
  </si>
  <si>
    <t>5622-půjčky org.</t>
  </si>
  <si>
    <t xml:space="preserve">5613-neinvest.půjčka </t>
  </si>
  <si>
    <t>5410-soc.dávky</t>
  </si>
  <si>
    <t>5499-ostatní dávky</t>
  </si>
  <si>
    <t>5909-ost.neinv.výdaje</t>
  </si>
  <si>
    <t>5909-manko</t>
  </si>
  <si>
    <t>5240-neinv.transfery /finan.dar/</t>
  </si>
  <si>
    <t>5494 - neinv. transfer obyvatelstvu</t>
  </si>
  <si>
    <t>5429-náhrady škody</t>
  </si>
  <si>
    <t>0301   6129</t>
  </si>
  <si>
    <t>Kanalizace a ČOV</t>
  </si>
  <si>
    <t>0314   6121</t>
  </si>
  <si>
    <t>3301   6121</t>
  </si>
  <si>
    <t>3301</t>
  </si>
  <si>
    <t>Kanalizace II.etapa</t>
  </si>
  <si>
    <t>0394   6121</t>
  </si>
  <si>
    <t>Proj.dokument.a dokumenty pro projekty financ.ze zdrojů EU</t>
  </si>
  <si>
    <t>1394   5169</t>
  </si>
  <si>
    <t>Provozní rezerva   2390</t>
  </si>
  <si>
    <t>DS   0357</t>
  </si>
  <si>
    <t>Inženýrské služby</t>
  </si>
  <si>
    <t>1387   5139</t>
  </si>
  <si>
    <t>1387</t>
  </si>
  <si>
    <t>Zeleň ve městě, zahájení rekonstr.měst.parku</t>
  </si>
  <si>
    <t>2387   5139, 5169</t>
  </si>
  <si>
    <t>Obnova zeleně</t>
  </si>
  <si>
    <t>II.rezerva na projekty</t>
  </si>
  <si>
    <t>61 Investice  v tis.Kč /účelově vázaný rozpočet</t>
  </si>
  <si>
    <t>1386</t>
  </si>
  <si>
    <t>Obnova povrchu  u samoobsluhy</t>
  </si>
  <si>
    <t>Obnova povrchu u samoobsluhy  4305  6129</t>
  </si>
  <si>
    <t>Odstavná plocha Smetanova</t>
  </si>
  <si>
    <t>Dlažba na chodníky</t>
  </si>
  <si>
    <t>0305   5139</t>
  </si>
  <si>
    <t>Odstavná plocha Smetanova    3305  6121</t>
  </si>
  <si>
    <t xml:space="preserve">5154-el. energie </t>
  </si>
  <si>
    <t>2212 pokuty</t>
  </si>
  <si>
    <t>Vratka dotace - Volby do EP  2353</t>
  </si>
  <si>
    <t>2219,2212</t>
  </si>
  <si>
    <t>1311   5331</t>
  </si>
  <si>
    <t>1311</t>
  </si>
  <si>
    <t>Příspěvek na odpisy přísp.org.ZŠ Kr.Lípa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</si>
  <si>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</si>
  <si>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</si>
  <si>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</si>
  <si>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</si>
  <si>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</si>
  <si>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</si>
  <si>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1341   6129</t>
  </si>
  <si>
    <t>1388   5139</t>
  </si>
  <si>
    <t>1388</t>
  </si>
  <si>
    <t>Malé městské stavby  0388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</si>
  <si>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</si>
  <si>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</si>
  <si>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</si>
  <si>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</si>
  <si>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</si>
  <si>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</si>
  <si>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</si>
  <si>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2355</t>
  </si>
  <si>
    <t>Dotace na činnost ČŠ o.p.s.</t>
  </si>
  <si>
    <t>TS-nákup techniky</t>
  </si>
  <si>
    <t>0383   6121</t>
  </si>
  <si>
    <t>TS - nové stavby</t>
  </si>
  <si>
    <t>0394   5169</t>
  </si>
  <si>
    <t>1305   6121</t>
  </si>
  <si>
    <t>Regenerace Křinického náměstí</t>
  </si>
  <si>
    <t>0386   6121</t>
  </si>
  <si>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</si>
  <si>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</si>
  <si>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</si>
  <si>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</si>
  <si>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</si>
  <si>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</si>
  <si>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1392   6121</t>
  </si>
  <si>
    <t>1392</t>
  </si>
  <si>
    <t>Rozšíření bufetu ve Sportareálu</t>
  </si>
  <si>
    <t>3379   6121</t>
  </si>
  <si>
    <t>3379</t>
  </si>
  <si>
    <t>Centrum České Švýcarsko II</t>
  </si>
  <si>
    <t>2392   6121</t>
  </si>
  <si>
    <t xml:space="preserve">Oranžové hřiště   </t>
  </si>
  <si>
    <t>0301   5909</t>
  </si>
  <si>
    <t>4305</t>
  </si>
  <si>
    <t>Rekonstrukce mostku v Mánesově ulici</t>
  </si>
  <si>
    <t>0390   6129</t>
  </si>
  <si>
    <t>1390   6129</t>
  </si>
  <si>
    <t>2390   6129</t>
  </si>
  <si>
    <t>2390</t>
  </si>
  <si>
    <t xml:space="preserve">Rezerva pro vracení kaucí </t>
  </si>
  <si>
    <t>Kontrola RO celkem</t>
  </si>
  <si>
    <t>Dotace (na stát.správu, na školství, územ.vyr. dotace)</t>
  </si>
  <si>
    <t>Úroky z BÚ a pokuty 2141+2210</t>
  </si>
  <si>
    <t>Příjem od SVS, a.s.-úroky z půjčky SFŽP ČR-ČOV a kanal.</t>
  </si>
  <si>
    <t>Úroky ze zhodnocování vol.fin.prostředků</t>
  </si>
  <si>
    <t>Příjmy z prodeje nemovitostí, bytů</t>
  </si>
  <si>
    <t>Příjem od SVS, a.s.-splátka půjčky SFŽP ČR-ČOV a kanal.</t>
  </si>
  <si>
    <t>Mzdové prostředky 5111, 5112, 5116</t>
  </si>
  <si>
    <t>Odvody ze mzdových prostředků 5121, 5122, 5128</t>
  </si>
  <si>
    <t>Sociální fond 5349</t>
  </si>
  <si>
    <t xml:space="preserve">Sociální dávky 5410 </t>
  </si>
  <si>
    <t>Ostat.soc.dávky 5499</t>
  </si>
  <si>
    <t>Příspěvky 522</t>
  </si>
  <si>
    <t>Ostatní neinvestiční výdaje  5909, 5321</t>
  </si>
  <si>
    <t>Příspěvek města ZŠ Krásná Lípa - neinv.výdaje</t>
  </si>
  <si>
    <t>Úroky z úvěru ČMHB, úroky z půjčky SFŽP ČR na ČOV+kanal.</t>
  </si>
  <si>
    <t>Provozní rezerva  0390  pol.5169</t>
  </si>
  <si>
    <t>FINANCOVÁNÍ CELKEM</t>
  </si>
  <si>
    <t>Přebytek roku</t>
  </si>
  <si>
    <t>Splátky úvěru ČMHB, a.s.,splátky půjčky SFŽP ČR na ČOV+kanalizace</t>
  </si>
  <si>
    <t>Dotace   UZ15319</t>
  </si>
  <si>
    <t>Dotace   UZ90001</t>
  </si>
  <si>
    <t xml:space="preserve">VPP              0393  </t>
  </si>
  <si>
    <t>2314</t>
  </si>
  <si>
    <t>Dotace Přátelství bez hranic  2314</t>
  </si>
  <si>
    <t>v tis Kč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</si>
  <si>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</si>
  <si>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</si>
  <si>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</si>
  <si>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</si>
  <si>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</si>
  <si>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</si>
  <si>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</si>
  <si>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</si>
  <si>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</si>
  <si>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</si>
  <si>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</si>
  <si>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</si>
  <si>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</si>
  <si>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</si>
  <si>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</si>
  <si>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</si>
  <si>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</si>
  <si>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</si>
  <si>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</si>
  <si>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</si>
  <si>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</si>
  <si>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</si>
  <si>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</si>
  <si>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</si>
  <si>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</si>
  <si>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</si>
  <si>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</si>
  <si>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</si>
  <si>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</si>
  <si>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Kino-kultur.dům  1341</t>
  </si>
  <si>
    <t>Kino-kultur.dům    1341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</si>
  <si>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</si>
  <si>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</si>
  <si>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</si>
  <si>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</si>
  <si>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</si>
  <si>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</si>
  <si>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</si>
  <si>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</si>
  <si>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</si>
  <si>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</si>
  <si>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</si>
  <si>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</si>
  <si>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</si>
  <si>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</si>
  <si>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</si>
  <si>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</si>
  <si>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</si>
  <si>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</si>
  <si>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</si>
  <si>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</si>
  <si>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</si>
  <si>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</si>
  <si>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</si>
  <si>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</si>
  <si>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</si>
  <si>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</si>
  <si>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</si>
  <si>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</si>
  <si>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</si>
  <si>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</si>
  <si>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</si>
  <si>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</si>
  <si>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</si>
  <si>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</si>
  <si>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</si>
  <si>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</si>
  <si>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</si>
  <si>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</si>
  <si>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</si>
  <si>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</si>
  <si>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</si>
  <si>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</si>
  <si>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</si>
  <si>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</si>
  <si>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</si>
  <si>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</si>
  <si>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</si>
  <si>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</si>
  <si>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</si>
  <si>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</si>
  <si>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</si>
  <si>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</si>
  <si>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</si>
  <si>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</si>
  <si>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</si>
  <si>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</si>
  <si>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</si>
  <si>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</si>
  <si>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</si>
  <si>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</si>
  <si>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</si>
  <si>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</si>
  <si>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</si>
  <si>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</si>
  <si>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</si>
  <si>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</si>
  <si>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</si>
  <si>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</si>
  <si>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</si>
  <si>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</si>
  <si>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</si>
  <si>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</si>
  <si>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</si>
  <si>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</si>
  <si>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</si>
  <si>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</si>
  <si>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</si>
  <si>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</si>
  <si>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</si>
  <si>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</si>
  <si>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</si>
  <si>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</si>
  <si>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</si>
  <si>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</si>
  <si>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</si>
  <si>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</si>
  <si>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>Pokuty</t>
  </si>
  <si>
    <t xml:space="preserve">               2341 SPOZ</t>
  </si>
  <si>
    <t xml:space="preserve">               3341 Knihovna</t>
  </si>
  <si>
    <t xml:space="preserve">               4341 Ostatní kultura</t>
  </si>
  <si>
    <t>2341 SPOZ</t>
  </si>
  <si>
    <t>3341 Knihovna</t>
  </si>
  <si>
    <t>4341 Ostatní kultura</t>
  </si>
  <si>
    <t>1341-kino,kult.dům</t>
  </si>
  <si>
    <t>2341-SPOZ</t>
  </si>
  <si>
    <t>3341-knihovna</t>
  </si>
  <si>
    <t>4341-Ostat.kultura</t>
  </si>
  <si>
    <t>3341</t>
  </si>
  <si>
    <t>4341</t>
  </si>
  <si>
    <t>2341</t>
  </si>
  <si>
    <t>0390 T-klub, prevence kriminality</t>
  </si>
  <si>
    <t>0391 Zájmová činnost</t>
  </si>
  <si>
    <t>0392 Zařízení pro sport</t>
  </si>
  <si>
    <t>0391-Zájmová činnost</t>
  </si>
  <si>
    <t>0390-T-klub, prevence kriminality</t>
  </si>
  <si>
    <t>T-klub, prevence kriminality                0390</t>
  </si>
  <si>
    <t>Zájmová činnost      0391</t>
  </si>
  <si>
    <t>Zařízení pro sport   0392</t>
  </si>
  <si>
    <t>Zájmová činnost  0391</t>
  </si>
  <si>
    <t>r. 2012 do r. 2015</t>
  </si>
  <si>
    <t>Rozpočet města Krásná Lípa na rok 2011</t>
  </si>
  <si>
    <t xml:space="preserve">Rozpočet na rok 2011 účelově vázaných prostředků  </t>
  </si>
  <si>
    <t>Rozpočet na rok 2011 FINANCOVÁNÍ</t>
  </si>
  <si>
    <t>Rozpočet na rok 2011 PŘÍJMY</t>
  </si>
  <si>
    <t>Rozpočet na rok 2011 VÝDAJE</t>
  </si>
  <si>
    <t>Ostatní kultura   4341</t>
  </si>
  <si>
    <t>Knihovna            3341</t>
  </si>
  <si>
    <t>SPOZ          2341</t>
  </si>
  <si>
    <t>Knihovna      3341</t>
  </si>
  <si>
    <t>Ost.kultura    4341</t>
  </si>
  <si>
    <t>5366-vratka dotace</t>
  </si>
  <si>
    <t>Fin.vypořádání 5364,6</t>
  </si>
  <si>
    <t xml:space="preserve">příspěvek města na odpisy KOSTKA na rok 2011  </t>
  </si>
  <si>
    <t>Upr. RO</t>
  </si>
  <si>
    <t xml:space="preserve">Upr. RO </t>
  </si>
  <si>
    <t>Dotace   UZ98005</t>
  </si>
  <si>
    <t>neinvestiční dotace 4116   UZ13002</t>
  </si>
  <si>
    <t>Veřejná služba dotace na pojistné  2393</t>
  </si>
  <si>
    <t>Dotace na SLDB   8353</t>
  </si>
  <si>
    <t>T-klub, prevence kriminality          1390</t>
  </si>
  <si>
    <t>0359   6130, 5499</t>
  </si>
  <si>
    <t>Odkup pozemků od PF, případ.dalších majitelů, dotace podle ZM</t>
  </si>
  <si>
    <t>Odkup pozemků od PF, případ. dalších majitelů, dotace dle ZM   0359  6130</t>
  </si>
  <si>
    <t xml:space="preserve">Rekonstrukce mostku u čp. 59 po povodni - doplatek </t>
  </si>
  <si>
    <t>Rekonstrukce mostku u čp. 59 po povodni - doplatek    0305  6129</t>
  </si>
  <si>
    <t>3376  6351</t>
  </si>
  <si>
    <t>3376</t>
  </si>
  <si>
    <t>Účelový investiční příspěvek na koupi vozidla pro KOSTKA, p.o.</t>
  </si>
  <si>
    <t xml:space="preserve">inv. přísp. </t>
  </si>
  <si>
    <t>612, 6351</t>
  </si>
  <si>
    <t>0395   6121</t>
  </si>
  <si>
    <t>Rekonstrukce balkónů v DPS    0395 6121</t>
  </si>
  <si>
    <t>Rekonstrukce balkónů  v DPS</t>
  </si>
  <si>
    <t xml:space="preserve">ve znění 2. rozpočtového opatření  - na jednotlivé akce </t>
  </si>
  <si>
    <t>Rozpočet města Krásné Lípy na rok 2011 ve znění 2. rozpočtového opatření   PŘÍJMY, Financování  /kapitoly/</t>
  </si>
  <si>
    <t>Rozpočet města Krásné Lípy na rok 2011 ve znění 2. rozpočtového opatření  VÝDAJE, Financování  /kapitoly/</t>
  </si>
  <si>
    <t>Rozpočet na rok 2011 PŘÍJMY ve znění 2. rozpočtového opatření /položky/  -  bez HV</t>
  </si>
  <si>
    <t>Rozpočet na rok 2011   VÝDAJE ve znění 2. rozpočtového opatření/položky/ - bez financování</t>
  </si>
  <si>
    <t xml:space="preserve">ve znění 2. rozpočtového opatření </t>
  </si>
  <si>
    <t xml:space="preserve">ve znění 2. rozpočtového opatření  </t>
  </si>
  <si>
    <t>ve znění 2. rozpočtového opatření</t>
  </si>
  <si>
    <t>Chodník Masarykova 0305  6121, 5139</t>
  </si>
  <si>
    <t>Investice a větší opravy SMM   0380  6121, 5171, 5169</t>
  </si>
  <si>
    <t xml:space="preserve">Investice a větší opravy SMM   </t>
  </si>
  <si>
    <t>0380   6121, 5171, 5169</t>
  </si>
  <si>
    <t>0305   6121, 5139</t>
  </si>
  <si>
    <t>3314</t>
  </si>
  <si>
    <t>Dotace pol. 4122</t>
  </si>
  <si>
    <t>3314 Společnou činností proti šikaně</t>
  </si>
  <si>
    <t>Dotace Společnou činností proti šikaně pro ZŠ Kr. Lípa  3314</t>
  </si>
  <si>
    <t>4376</t>
  </si>
  <si>
    <t>Dotace Aktivizace rodin, nástroj 33-zdroj 5  EU</t>
  </si>
  <si>
    <t>Dotace Aktivizace rodin, nástroj 33-zdroj 1  ČR</t>
  </si>
  <si>
    <t>KOSTKA - Aktivizace rodin  4376</t>
  </si>
  <si>
    <t>5376</t>
  </si>
  <si>
    <t>Dotace Komunitní plánování na Šluknovsku, nástroj 33-zdroj 5  EU</t>
  </si>
  <si>
    <t>Dotace Komunitní plánování na Šluknovsku, nástroj 33-zdroj 1  ČR</t>
  </si>
  <si>
    <t>KOSTKA - Komunitní plánování na Šluknovsku  5376</t>
  </si>
  <si>
    <t>Dotace Společnou činností proti šikaně   3314</t>
  </si>
  <si>
    <t>Dotace T-klub - volnočasové aktivity pro děti a mládež  2390</t>
  </si>
  <si>
    <t>KOSTKA - T-klub - volnočasové aktivity pro děti a mládež   2390</t>
  </si>
  <si>
    <t>Údržba majetku  0378</t>
  </si>
  <si>
    <t>1385   5139</t>
  </si>
  <si>
    <t>Nákup nového mteriálu na VO</t>
  </si>
  <si>
    <t>Nákup nového materiálu na VO  1385  5139</t>
  </si>
  <si>
    <t>Ostatní neinvestiční výdaje  5494, 5909, 5240,  5321 neinv.transf.obcím, FOS, AR, KP, VČ</t>
  </si>
  <si>
    <t>Dotace Podpora terénní práce   2374</t>
  </si>
  <si>
    <t>Dotace Prevence kriminality   0390</t>
  </si>
  <si>
    <t>Dotace Veřejná služba náhrada za pojistné   2393</t>
  </si>
  <si>
    <t>Dotace PO - SDH Krásná Lípa  0351</t>
  </si>
  <si>
    <t>Dotace Flexibilně pro odlehčovací služby pro Kostku Kr. Lípa  2376</t>
  </si>
  <si>
    <t>Dotace Aktivizace rodin pro Kostku Kr. Lípa  4376</t>
  </si>
  <si>
    <t>Dotace Komunitní plánování na Šluknovsku  pro Kostku Kr. Lípa  5376</t>
  </si>
  <si>
    <t>Dotace T-klub - volnočasové ktivity pro děti a mládež  pro Kostku Kr. Lípa   2390</t>
  </si>
  <si>
    <t>Dotace UZ 17466, pol. 4116</t>
  </si>
  <si>
    <t>Dotace UZ 17789, pol. 4116</t>
  </si>
  <si>
    <t>Investiční dotace MMR - povodně 2010-mostek KL-24 k č.p. 31, Dlouhý Důl  1305</t>
  </si>
  <si>
    <t>Neinvestiční dotace MMR - povodně 2010-Oprava MK Kyjov-VH přes Dlouhý Důl  5305</t>
  </si>
  <si>
    <t>Neinvestiční  dotace MMR - povodně 2010 - Oprava tenisového kurtu  1392</t>
  </si>
  <si>
    <t>Investiční dotace MMR - povodně 2010-mostek KL-07 v ul. Studánecká u č.p. 6   2305</t>
  </si>
  <si>
    <t>1392   5171</t>
  </si>
  <si>
    <t>5305   5171</t>
  </si>
  <si>
    <t>1305   6129</t>
  </si>
  <si>
    <t>2305   6129</t>
  </si>
  <si>
    <t xml:space="preserve">Povodně 2010 - oprava tenisového kurtu  </t>
  </si>
  <si>
    <t>Povodně 2010 - oprava MK Kyjov - Vlčí Hora přes Dlouhý Důl</t>
  </si>
  <si>
    <t>Povodně 2010 - rekonstrukce mostku KL-24 k č.p. 31, Dlouhý Důl</t>
  </si>
  <si>
    <t>Povodně 2010 - rekonstrukce mostku KL-07 v ul. Studánecká u č.p.6</t>
  </si>
  <si>
    <t>Provizorní opravy komunikace, mostku po povodni 2010</t>
  </si>
  <si>
    <t>Povodně 2010 - oprava tenisového kurtu    1392  5171</t>
  </si>
  <si>
    <t>Povodně 2010 - oprava MK Kyjov - Vlčí Hora přes Dlouhý Důl    5305  5171</t>
  </si>
  <si>
    <t>Povodně 2010 - rekonstrukce mostku KL-24 k č.p. 31, Dlouhý Důl    1305  6129</t>
  </si>
  <si>
    <t>Povodně 2010 - rekonstrukce mostku KL-07 v ul. Studánecká u č.p.6   2305  6129</t>
  </si>
  <si>
    <t>Provizorní opravy komunikace, mostku po povodni 2010     6305  5171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</si>
</sst>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3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color indexed="60"/>
      <name val="Arial CE"/>
      <family val="0"/>
    </font>
    <font>
      <b/>
      <sz val="13"/>
      <name val="Arial CE"/>
      <family val="2"/>
    </font>
    <font>
      <u val="single"/>
      <sz val="10"/>
      <color indexed="12"/>
      <name val="Arial CE"/>
      <family val="0"/>
    </font>
    <font>
      <sz val="7.5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CE"/>
      <family val="2"/>
    </font>
    <font>
      <strike/>
      <sz val="10"/>
      <name val="Arial CE"/>
      <family val="0"/>
    </font>
    <font>
      <u val="single"/>
      <sz val="9"/>
      <color indexed="20"/>
      <name val="Arial CE"/>
      <family val="0"/>
    </font>
    <font>
      <sz val="8"/>
      <name val="Tahoma"/>
      <family val="2"/>
    </font>
    <font>
      <u val="single"/>
      <sz val="9"/>
      <color theme="11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54" fillId="0" borderId="0" applyNumberFormat="0" applyFill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Alignment="0" applyProtection="0"/>
    <xf numFmtId="0" fontId="1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</cellStyleXfs>
  <cellXfs count="95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2" fillId="0" borderId="0" xfId="4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21" fillId="0" borderId="0" xfId="4" applyNumberFormat="1" applyFont="1" applyFill="1" applyBorder="1" applyAlignment="1" applyProtection="1">
      <alignment/>
      <protection locked="0"/>
    </xf>
    <xf numFmtId="3" fontId="22" fillId="0" borderId="0" xfId="4" applyNumberFormat="1" applyFont="1" applyFill="1" applyBorder="1" applyAlignment="1" applyProtection="1">
      <alignment/>
      <protection/>
    </xf>
    <xf numFmtId="3" fontId="21" fillId="0" borderId="0" xfId="4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1" xfId="0" applyNumberFormat="1" applyFont="1" applyFill="1" applyBorder="1" applyAlignment="1" applyProtection="1">
      <alignment/>
      <protection/>
    </xf>
    <xf numFmtId="3" fontId="24" fillId="0" borderId="12" xfId="2" applyNumberFormat="1" applyFont="1" applyFill="1" applyBorder="1" applyAlignment="1" applyProtection="1">
      <alignment horizontal="center"/>
      <protection/>
    </xf>
    <xf numFmtId="3" fontId="24" fillId="0" borderId="13" xfId="2" applyNumberFormat="1" applyFont="1" applyFill="1" applyBorder="1" applyAlignment="1" applyProtection="1">
      <alignment horizontal="center"/>
      <protection/>
    </xf>
    <xf numFmtId="0" fontId="23" fillId="0" borderId="11" xfId="4" applyNumberFormat="1" applyFont="1" applyFill="1" applyBorder="1" applyAlignment="1" applyProtection="1">
      <alignment horizontal="center"/>
      <protection locked="0"/>
    </xf>
    <xf numFmtId="0" fontId="21" fillId="0" borderId="14" xfId="4" applyNumberFormat="1" applyFont="1" applyFill="1" applyBorder="1" applyAlignment="1" applyProtection="1">
      <alignment horizontal="center"/>
      <protection locked="0"/>
    </xf>
    <xf numFmtId="0" fontId="21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3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23" fillId="0" borderId="14" xfId="0" applyNumberFormat="1" applyFont="1" applyFill="1" applyBorder="1" applyAlignment="1" applyProtection="1">
      <alignment horizontal="center"/>
      <protection locked="0"/>
    </xf>
    <xf numFmtId="0" fontId="24" fillId="0" borderId="14" xfId="4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3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3" fillId="0" borderId="17" xfId="4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24" fillId="0" borderId="19" xfId="0" applyNumberFormat="1" applyFont="1" applyFill="1" applyBorder="1" applyAlignment="1" applyProtection="1">
      <alignment horizontal="center"/>
      <protection/>
    </xf>
    <xf numFmtId="3" fontId="23" fillId="0" borderId="11" xfId="4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 locked="0"/>
    </xf>
    <xf numFmtId="3" fontId="24" fillId="0" borderId="16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26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4" applyNumberFormat="1" applyFont="1" applyFill="1" applyBorder="1" applyAlignment="1" applyProtection="1">
      <alignment horizontal="center"/>
      <protection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4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24" fillId="0" borderId="24" xfId="4" applyNumberFormat="1" applyFont="1" applyFill="1" applyBorder="1" applyAlignment="1" applyProtection="1">
      <alignment horizontal="center"/>
      <protection/>
    </xf>
    <xf numFmtId="3" fontId="24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 applyProtection="1">
      <alignment horizontal="center"/>
      <protection locked="0"/>
    </xf>
    <xf numFmtId="3" fontId="24" fillId="0" borderId="27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1" fillId="0" borderId="23" xfId="4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center"/>
      <protection locked="0"/>
    </xf>
    <xf numFmtId="3" fontId="27" fillId="0" borderId="23" xfId="0" applyNumberFormat="1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3" fontId="0" fillId="13" borderId="0" xfId="0" applyNumberFormat="1" applyFont="1" applyFill="1" applyBorder="1" applyAlignment="1" applyProtection="1">
      <alignment horizontal="center"/>
      <protection/>
    </xf>
    <xf numFmtId="3" fontId="21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1" fillId="0" borderId="24" xfId="4" applyNumberFormat="1" applyFont="1" applyFill="1" applyBorder="1" applyAlignment="1" applyProtection="1">
      <alignment horizontal="center"/>
      <protection/>
    </xf>
    <xf numFmtId="3" fontId="28" fillId="0" borderId="24" xfId="0" applyNumberFormat="1" applyFont="1" applyFill="1" applyBorder="1" applyAlignment="1" applyProtection="1">
      <alignment horizontal="center"/>
      <protection locked="0"/>
    </xf>
    <xf numFmtId="3" fontId="21" fillId="0" borderId="24" xfId="0" applyNumberFormat="1" applyFont="1" applyFill="1" applyBorder="1" applyAlignment="1" applyProtection="1">
      <alignment horizontal="center"/>
      <protection locked="0"/>
    </xf>
    <xf numFmtId="3" fontId="21" fillId="0" borderId="25" xfId="0" applyNumberFormat="1" applyFont="1" applyFill="1" applyBorder="1" applyAlignment="1" applyProtection="1">
      <alignment horizontal="center"/>
      <protection locked="0"/>
    </xf>
    <xf numFmtId="3" fontId="21" fillId="0" borderId="26" xfId="0" applyNumberFormat="1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21" fillId="0" borderId="23" xfId="0" applyNumberFormat="1" applyFont="1" applyFill="1" applyBorder="1" applyAlignment="1" applyProtection="1">
      <alignment horizontal="center"/>
      <protection/>
    </xf>
    <xf numFmtId="3" fontId="21" fillId="0" borderId="24" xfId="0" applyNumberFormat="1" applyFont="1" applyFill="1" applyBorder="1" applyAlignment="1" applyProtection="1">
      <alignment horizontal="center"/>
      <protection/>
    </xf>
    <xf numFmtId="3" fontId="21" fillId="0" borderId="27" xfId="0" applyNumberFormat="1" applyFont="1" applyFill="1" applyBorder="1" applyAlignment="1" applyProtection="1">
      <alignment horizontal="center"/>
      <protection/>
    </xf>
    <xf numFmtId="3" fontId="24" fillId="13" borderId="13" xfId="4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24" fillId="0" borderId="2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24" fillId="0" borderId="28" xfId="4" applyNumberFormat="1" applyFont="1" applyFill="1" applyBorder="1" applyAlignment="1" applyProtection="1">
      <alignment/>
      <protection/>
    </xf>
    <xf numFmtId="3" fontId="24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24" fillId="0" borderId="24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4" fillId="0" borderId="29" xfId="0" applyFont="1" applyFill="1" applyBorder="1" applyAlignment="1" applyProtection="1">
      <alignment/>
      <protection/>
    </xf>
    <xf numFmtId="0" fontId="24" fillId="0" borderId="30" xfId="0" applyFont="1" applyFill="1" applyBorder="1" applyAlignment="1" applyProtection="1">
      <alignment/>
      <protection/>
    </xf>
    <xf numFmtId="3" fontId="0" fillId="0" borderId="31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24" fillId="0" borderId="32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24" fillId="0" borderId="33" xfId="0" applyNumberFormat="1" applyFont="1" applyFill="1" applyBorder="1" applyAlignment="1" applyProtection="1">
      <alignment/>
      <protection/>
    </xf>
    <xf numFmtId="3" fontId="24" fillId="6" borderId="34" xfId="1" applyNumberFormat="1" applyFont="1" applyFill="1" applyBorder="1" applyAlignment="1" applyProtection="1">
      <alignment/>
      <protection/>
    </xf>
    <xf numFmtId="3" fontId="24" fillId="6" borderId="35" xfId="1" applyNumberFormat="1" applyFont="1" applyFill="1" applyBorder="1" applyAlignment="1" applyProtection="1">
      <alignment/>
      <protection/>
    </xf>
    <xf numFmtId="3" fontId="24" fillId="6" borderId="28" xfId="4" applyNumberFormat="1" applyFont="1" applyFill="1" applyBorder="1" applyAlignment="1" applyProtection="1">
      <alignment/>
      <protection/>
    </xf>
    <xf numFmtId="3" fontId="24" fillId="0" borderId="13" xfId="4" applyNumberFormat="1" applyFont="1" applyFill="1" applyBorder="1" applyAlignment="1" applyProtection="1">
      <alignment/>
      <protection/>
    </xf>
    <xf numFmtId="3" fontId="24" fillId="6" borderId="36" xfId="1" applyNumberFormat="1" applyFont="1" applyFill="1" applyBorder="1" applyAlignment="1" applyProtection="1">
      <alignment/>
      <protection/>
    </xf>
    <xf numFmtId="3" fontId="24" fillId="6" borderId="37" xfId="0" applyNumberFormat="1" applyFont="1" applyFill="1" applyBorder="1" applyAlignment="1" applyProtection="1">
      <alignment/>
      <protection/>
    </xf>
    <xf numFmtId="3" fontId="24" fillId="6" borderId="38" xfId="1" applyNumberFormat="1" applyFont="1" applyFill="1" applyBorder="1" applyAlignment="1" applyProtection="1">
      <alignment/>
      <protection/>
    </xf>
    <xf numFmtId="3" fontId="24" fillId="6" borderId="37" xfId="1" applyNumberFormat="1" applyFont="1" applyFill="1" applyBorder="1" applyAlignment="1" applyProtection="1">
      <alignment/>
      <protection/>
    </xf>
    <xf numFmtId="3" fontId="24" fillId="6" borderId="39" xfId="1" applyNumberFormat="1" applyFont="1" applyFill="1" applyBorder="1" applyAlignment="1" applyProtection="1">
      <alignment/>
      <protection/>
    </xf>
    <xf numFmtId="3" fontId="24" fillId="6" borderId="40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24" fillId="6" borderId="41" xfId="1" applyNumberFormat="1" applyFont="1" applyFill="1" applyBorder="1" applyAlignment="1" applyProtection="1">
      <alignment/>
      <protection/>
    </xf>
    <xf numFmtId="3" fontId="24" fillId="6" borderId="42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28" xfId="4" applyNumberFormat="1" applyFont="1" applyFill="1" applyBorder="1" applyAlignment="1" applyProtection="1">
      <alignment/>
      <protection/>
    </xf>
    <xf numFmtId="3" fontId="0" fillId="0" borderId="13" xfId="4" applyNumberFormat="1" applyFont="1" applyFill="1" applyBorder="1" applyAlignment="1" applyProtection="1">
      <alignment/>
      <protection/>
    </xf>
    <xf numFmtId="3" fontId="0" fillId="0" borderId="43" xfId="4" applyNumberFormat="1" applyFont="1" applyFill="1" applyBorder="1" applyAlignment="1" applyProtection="1">
      <alignment/>
      <protection locked="0"/>
    </xf>
    <xf numFmtId="3" fontId="0" fillId="0" borderId="44" xfId="0" applyNumberFormat="1" applyFont="1" applyFill="1" applyBorder="1" applyAlignment="1" applyProtection="1">
      <alignment/>
      <protection locked="0"/>
    </xf>
    <xf numFmtId="3" fontId="0" fillId="0" borderId="45" xfId="4" applyNumberFormat="1" applyFont="1" applyFill="1" applyBorder="1" applyAlignment="1" applyProtection="1">
      <alignment/>
      <protection locked="0"/>
    </xf>
    <xf numFmtId="3" fontId="0" fillId="0" borderId="44" xfId="0" applyNumberFormat="1" applyFont="1" applyFill="1" applyBorder="1" applyAlignment="1" applyProtection="1">
      <alignment/>
      <protection/>
    </xf>
    <xf numFmtId="3" fontId="0" fillId="0" borderId="46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 locked="0"/>
    </xf>
    <xf numFmtId="3" fontId="0" fillId="0" borderId="47" xfId="0" applyNumberFormat="1" applyFont="1" applyFill="1" applyBorder="1" applyAlignment="1" applyProtection="1">
      <alignment/>
      <protection locked="0"/>
    </xf>
    <xf numFmtId="3" fontId="0" fillId="0" borderId="48" xfId="0" applyNumberFormat="1" applyFont="1" applyFill="1" applyBorder="1" applyAlignment="1" applyProtection="1">
      <alignment/>
      <protection locked="0"/>
    </xf>
    <xf numFmtId="3" fontId="0" fillId="0" borderId="49" xfId="4" applyNumberFormat="1" applyFont="1" applyFill="1" applyBorder="1" applyAlignment="1" applyProtection="1">
      <alignment/>
      <protection/>
    </xf>
    <xf numFmtId="3" fontId="0" fillId="0" borderId="45" xfId="4" applyNumberFormat="1" applyFont="1" applyFill="1" applyBorder="1" applyAlignment="1" applyProtection="1">
      <alignment/>
      <protection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43" xfId="4" applyNumberFormat="1" applyFont="1" applyFill="1" applyBorder="1" applyAlignment="1" applyProtection="1">
      <alignment/>
      <protection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 locked="0"/>
    </xf>
    <xf numFmtId="3" fontId="0" fillId="0" borderId="54" xfId="0" applyNumberFormat="1" applyFont="1" applyFill="1" applyBorder="1" applyAlignment="1" applyProtection="1">
      <alignment/>
      <protection locked="0"/>
    </xf>
    <xf numFmtId="3" fontId="24" fillId="6" borderId="55" xfId="1" applyNumberFormat="1" applyFont="1" applyFill="1" applyBorder="1" applyAlignment="1" applyProtection="1">
      <alignment/>
      <protection/>
    </xf>
    <xf numFmtId="3" fontId="24" fillId="6" borderId="56" xfId="1" applyNumberFormat="1" applyFont="1" applyFill="1" applyBorder="1" applyAlignment="1" applyProtection="1">
      <alignment/>
      <protection/>
    </xf>
    <xf numFmtId="3" fontId="24" fillId="6" borderId="43" xfId="1" applyNumberFormat="1" applyFont="1" applyFill="1" applyBorder="1" applyAlignment="1" applyProtection="1">
      <alignment/>
      <protection/>
    </xf>
    <xf numFmtId="3" fontId="24" fillId="6" borderId="53" xfId="0" applyNumberFormat="1" applyFont="1" applyFill="1" applyBorder="1" applyAlignment="1" applyProtection="1">
      <alignment/>
      <protection/>
    </xf>
    <xf numFmtId="3" fontId="24" fillId="6" borderId="45" xfId="1" applyNumberFormat="1" applyFont="1" applyFill="1" applyBorder="1" applyAlignment="1" applyProtection="1">
      <alignment/>
      <protection/>
    </xf>
    <xf numFmtId="3" fontId="24" fillId="6" borderId="53" xfId="1" applyNumberFormat="1" applyFont="1" applyFill="1" applyBorder="1" applyAlignment="1" applyProtection="1">
      <alignment/>
      <protection/>
    </xf>
    <xf numFmtId="3" fontId="24" fillId="6" borderId="46" xfId="1" applyNumberFormat="1" applyFont="1" applyFill="1" applyBorder="1" applyAlignment="1" applyProtection="1">
      <alignment/>
      <protection/>
    </xf>
    <xf numFmtId="3" fontId="24" fillId="6" borderId="48" xfId="1" applyNumberFormat="1" applyFont="1" applyFill="1" applyBorder="1" applyAlignment="1" applyProtection="1">
      <alignment/>
      <protection/>
    </xf>
    <xf numFmtId="3" fontId="24" fillId="6" borderId="49" xfId="1" applyNumberFormat="1" applyFont="1" applyFill="1" applyBorder="1" applyAlignment="1" applyProtection="1">
      <alignment/>
      <protection/>
    </xf>
    <xf numFmtId="3" fontId="24" fillId="6" borderId="57" xfId="1" applyNumberFormat="1" applyFont="1" applyFill="1" applyBorder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 locked="0"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63" xfId="4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65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 applyProtection="1">
      <alignment/>
      <protection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24" fillId="6" borderId="67" xfId="1" applyNumberFormat="1" applyFont="1" applyFill="1" applyBorder="1" applyAlignment="1" applyProtection="1">
      <alignment/>
      <protection/>
    </xf>
    <xf numFmtId="3" fontId="24" fillId="13" borderId="2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28" xfId="4" applyNumberFormat="1" applyFont="1" applyFill="1" applyBorder="1" applyAlignment="1" applyProtection="1">
      <alignment/>
      <protection/>
    </xf>
    <xf numFmtId="3" fontId="24" fillId="13" borderId="43" xfId="1" applyNumberFormat="1" applyFont="1" applyFill="1" applyBorder="1" applyAlignment="1" applyProtection="1">
      <alignment/>
      <protection/>
    </xf>
    <xf numFmtId="3" fontId="24" fillId="13" borderId="51" xfId="1" applyNumberFormat="1" applyFont="1" applyFill="1" applyBorder="1" applyAlignment="1" applyProtection="1">
      <alignment/>
      <protection/>
    </xf>
    <xf numFmtId="3" fontId="24" fillId="13" borderId="68" xfId="1" applyNumberFormat="1" applyFont="1" applyFill="1" applyBorder="1" applyAlignment="1" applyProtection="1">
      <alignment/>
      <protection/>
    </xf>
    <xf numFmtId="3" fontId="24" fillId="13" borderId="52" xfId="1" applyNumberFormat="1" applyFont="1" applyFill="1" applyBorder="1" applyAlignment="1" applyProtection="1">
      <alignment/>
      <protection/>
    </xf>
    <xf numFmtId="3" fontId="24" fillId="13" borderId="45" xfId="1" applyNumberFormat="1" applyFont="1" applyFill="1" applyBorder="1" applyAlignment="1" applyProtection="1">
      <alignment/>
      <protection/>
    </xf>
    <xf numFmtId="3" fontId="24" fillId="13" borderId="67" xfId="1" applyNumberFormat="1" applyFont="1" applyFill="1" applyBorder="1" applyAlignment="1" applyProtection="1">
      <alignment/>
      <protection/>
    </xf>
    <xf numFmtId="3" fontId="24" fillId="13" borderId="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43" xfId="1" applyNumberFormat="1" applyFont="1" applyFill="1" applyBorder="1" applyAlignment="1" applyProtection="1">
      <alignment/>
      <protection/>
    </xf>
    <xf numFmtId="3" fontId="0" fillId="13" borderId="51" xfId="1" applyNumberFormat="1" applyFont="1" applyFill="1" applyBorder="1" applyAlignment="1" applyProtection="1">
      <alignment/>
      <protection/>
    </xf>
    <xf numFmtId="3" fontId="24" fillId="13" borderId="69" xfId="1" applyNumberFormat="1" applyFont="1" applyFill="1" applyBorder="1" applyAlignment="1" applyProtection="1">
      <alignment/>
      <protection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3" fontId="0" fillId="0" borderId="44" xfId="0" applyNumberFormat="1" applyFont="1" applyFill="1" applyBorder="1" applyAlignment="1" applyProtection="1">
      <alignment horizontal="right"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/>
    </xf>
    <xf numFmtId="3" fontId="0" fillId="13" borderId="20" xfId="0" applyNumberFormat="1" applyFont="1" applyFill="1" applyBorder="1" applyAlignment="1" applyProtection="1">
      <alignment/>
      <protection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4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4" applyNumberFormat="1" applyFont="1" applyFill="1" applyBorder="1" applyAlignment="1" applyProtection="1">
      <alignment/>
      <protection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5" xfId="4" applyNumberFormat="1" applyFont="1" applyFill="1" applyBorder="1" applyAlignment="1" applyProtection="1">
      <alignment/>
      <protection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0" applyNumberFormat="1" applyFont="1" applyFill="1" applyBorder="1" applyAlignment="1" applyProtection="1">
      <alignment/>
      <protection locked="0"/>
    </xf>
    <xf numFmtId="3" fontId="0" fillId="0" borderId="89" xfId="0" applyNumberFormat="1" applyFont="1" applyFill="1" applyBorder="1" applyAlignment="1" applyProtection="1">
      <alignment/>
      <protection locked="0"/>
    </xf>
    <xf numFmtId="3" fontId="0" fillId="0" borderId="90" xfId="0" applyNumberFormat="1" applyFont="1" applyFill="1" applyBorder="1" applyAlignment="1" applyProtection="1">
      <alignment/>
      <protection locked="0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93" xfId="0" applyFont="1" applyBorder="1" applyAlignment="1">
      <alignment/>
    </xf>
    <xf numFmtId="0" fontId="0" fillId="0" borderId="84" xfId="0" applyFont="1" applyBorder="1" applyAlignment="1">
      <alignment/>
    </xf>
    <xf numFmtId="3" fontId="0" fillId="0" borderId="86" xfId="0" applyNumberFormat="1" applyFont="1" applyBorder="1" applyAlignment="1">
      <alignment/>
    </xf>
    <xf numFmtId="3" fontId="0" fillId="0" borderId="93" xfId="0" applyNumberFormat="1" applyFont="1" applyBorder="1" applyAlignment="1">
      <alignment/>
    </xf>
    <xf numFmtId="0" fontId="0" fillId="0" borderId="9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30" fillId="13" borderId="0" xfId="0" applyNumberFormat="1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/>
      <protection/>
    </xf>
    <xf numFmtId="3" fontId="30" fillId="13" borderId="0" xfId="2" applyNumberFormat="1" applyFont="1" applyFill="1" applyBorder="1" applyAlignment="1" applyProtection="1">
      <alignment/>
      <protection/>
    </xf>
    <xf numFmtId="3" fontId="20" fillId="13" borderId="0" xfId="0" applyNumberFormat="1" applyFont="1" applyFill="1" applyBorder="1" applyAlignment="1" applyProtection="1">
      <alignment/>
      <protection/>
    </xf>
    <xf numFmtId="3" fontId="19" fillId="13" borderId="0" xfId="2" applyNumberFormat="1" applyFont="1" applyFill="1" applyBorder="1" applyAlignment="1" applyProtection="1">
      <alignment/>
      <protection/>
    </xf>
    <xf numFmtId="3" fontId="19" fillId="13" borderId="10" xfId="0" applyNumberFormat="1" applyFont="1" applyFill="1" applyBorder="1" applyAlignment="1" applyProtection="1">
      <alignment/>
      <protection/>
    </xf>
    <xf numFmtId="3" fontId="31" fillId="13" borderId="94" xfId="0" applyNumberFormat="1" applyFont="1" applyFill="1" applyBorder="1" applyAlignment="1" applyProtection="1">
      <alignment/>
      <protection/>
    </xf>
    <xf numFmtId="3" fontId="31" fillId="13" borderId="28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5" fillId="13" borderId="20" xfId="0" applyFont="1" applyFill="1" applyBorder="1" applyAlignment="1" applyProtection="1">
      <alignment/>
      <protection/>
    </xf>
    <xf numFmtId="0" fontId="25" fillId="13" borderId="13" xfId="0" applyFont="1" applyFill="1" applyBorder="1" applyAlignment="1" applyProtection="1">
      <alignment/>
      <protection/>
    </xf>
    <xf numFmtId="49" fontId="33" fillId="18" borderId="12" xfId="2" applyNumberFormat="1" applyFont="1" applyFill="1" applyBorder="1" applyAlignment="1" applyProtection="1">
      <alignment horizontal="center"/>
      <protection/>
    </xf>
    <xf numFmtId="0" fontId="34" fillId="13" borderId="0" xfId="0" applyFont="1" applyFill="1" applyBorder="1" applyAlignment="1">
      <alignment horizontal="center"/>
    </xf>
    <xf numFmtId="49" fontId="33" fillId="18" borderId="21" xfId="2" applyNumberFormat="1" applyFont="1" applyFill="1" applyBorder="1" applyAlignment="1" applyProtection="1">
      <alignment horizontal="center"/>
      <protection/>
    </xf>
    <xf numFmtId="0" fontId="25" fillId="13" borderId="21" xfId="0" applyFont="1" applyFill="1" applyBorder="1" applyAlignment="1" applyProtection="1">
      <alignment/>
      <protection/>
    </xf>
    <xf numFmtId="0" fontId="25" fillId="13" borderId="0" xfId="0" applyFont="1" applyFill="1" applyBorder="1" applyAlignment="1" applyProtection="1">
      <alignment/>
      <protection/>
    </xf>
    <xf numFmtId="0" fontId="33" fillId="13" borderId="0" xfId="2" applyNumberFormat="1" applyFont="1" applyFill="1" applyBorder="1" applyAlignment="1" applyProtection="1">
      <alignment horizontal="center"/>
      <protection/>
    </xf>
    <xf numFmtId="0" fontId="35" fillId="13" borderId="20" xfId="0" applyFont="1" applyFill="1" applyBorder="1" applyAlignment="1" applyProtection="1">
      <alignment/>
      <protection/>
    </xf>
    <xf numFmtId="0" fontId="35" fillId="13" borderId="13" xfId="0" applyFont="1" applyFill="1" applyBorder="1" applyAlignment="1" applyProtection="1">
      <alignment/>
      <protection/>
    </xf>
    <xf numFmtId="3" fontId="34" fillId="13" borderId="0" xfId="0" applyNumberFormat="1" applyFont="1" applyFill="1" applyBorder="1" applyAlignment="1" applyProtection="1">
      <alignment horizontal="center"/>
      <protection/>
    </xf>
    <xf numFmtId="0" fontId="35" fillId="13" borderId="21" xfId="0" applyFont="1" applyFill="1" applyBorder="1" applyAlignment="1" applyProtection="1">
      <alignment/>
      <protection/>
    </xf>
    <xf numFmtId="3" fontId="33" fillId="13" borderId="0" xfId="2" applyNumberFormat="1" applyFont="1" applyFill="1" applyBorder="1" applyAlignment="1" applyProtection="1">
      <alignment horizontal="center"/>
      <protection/>
    </xf>
    <xf numFmtId="2" fontId="19" fillId="6" borderId="95" xfId="0" applyNumberFormat="1" applyFont="1" applyFill="1" applyBorder="1" applyAlignment="1" applyProtection="1">
      <alignment horizontal="left"/>
      <protection/>
    </xf>
    <xf numFmtId="0" fontId="19" fillId="6" borderId="96" xfId="0" applyFont="1" applyFill="1" applyBorder="1" applyAlignment="1" applyProtection="1">
      <alignment horizontal="left"/>
      <protection/>
    </xf>
    <xf numFmtId="0" fontId="19" fillId="13" borderId="21" xfId="0" applyFont="1" applyFill="1" applyBorder="1" applyAlignment="1" applyProtection="1">
      <alignment horizontal="center"/>
      <protection/>
    </xf>
    <xf numFmtId="3" fontId="36" fillId="6" borderId="97" xfId="2" applyNumberFormat="1" applyFont="1" applyFill="1" applyBorder="1" applyAlignment="1" applyProtection="1">
      <alignment horizontal="center"/>
      <protection/>
    </xf>
    <xf numFmtId="3" fontId="33" fillId="13" borderId="0" xfId="0" applyNumberFormat="1" applyFont="1" applyFill="1" applyBorder="1" applyAlignment="1" applyProtection="1">
      <alignment horizontal="center"/>
      <protection/>
    </xf>
    <xf numFmtId="9" fontId="33" fillId="13" borderId="0" xfId="48" applyFont="1" applyFill="1" applyBorder="1" applyAlignment="1" applyProtection="1">
      <alignment horizontal="center"/>
      <protection/>
    </xf>
    <xf numFmtId="3" fontId="36" fillId="13" borderId="0" xfId="2" applyNumberFormat="1" applyFont="1" applyFill="1" applyBorder="1" applyAlignment="1" applyProtection="1">
      <alignment horizontal="center"/>
      <protection/>
    </xf>
    <xf numFmtId="164" fontId="37" fillId="13" borderId="98" xfId="34" applyFont="1" applyFill="1" applyBorder="1" applyAlignment="1" applyProtection="1">
      <alignment/>
      <protection/>
    </xf>
    <xf numFmtId="3" fontId="33" fillId="6" borderId="99" xfId="1" applyNumberFormat="1" applyFont="1" applyFill="1" applyBorder="1" applyAlignment="1" applyProtection="1">
      <alignment/>
      <protection/>
    </xf>
    <xf numFmtId="0" fontId="33" fillId="13" borderId="0" xfId="1" applyNumberFormat="1" applyFont="1" applyFill="1" applyBorder="1" applyAlignment="1" applyProtection="1">
      <alignment/>
      <protection/>
    </xf>
    <xf numFmtId="3" fontId="36" fillId="6" borderId="100" xfId="4" applyNumberFormat="1" applyFont="1" applyFill="1" applyBorder="1" applyAlignment="1" applyProtection="1">
      <alignment horizontal="center"/>
      <protection/>
    </xf>
    <xf numFmtId="3" fontId="33" fillId="13" borderId="0" xfId="1" applyNumberFormat="1" applyFont="1" applyFill="1" applyBorder="1" applyAlignment="1" applyProtection="1">
      <alignment horizontal="center"/>
      <protection/>
    </xf>
    <xf numFmtId="0" fontId="36" fillId="13" borderId="0" xfId="4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3" fontId="38" fillId="13" borderId="101" xfId="4" applyNumberFormat="1" applyFont="1" applyFill="1" applyBorder="1" applyAlignment="1" applyProtection="1">
      <alignment horizontal="center"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3" fontId="38" fillId="13" borderId="102" xfId="4" applyNumberFormat="1" applyFont="1" applyFill="1" applyBorder="1" applyAlignment="1" applyProtection="1">
      <alignment horizontal="center"/>
      <protection/>
    </xf>
    <xf numFmtId="0" fontId="37" fillId="13" borderId="55" xfId="1" applyNumberFormat="1" applyFont="1" applyFill="1" applyBorder="1" applyAlignment="1" applyProtection="1">
      <alignment/>
      <protection/>
    </xf>
    <xf numFmtId="3" fontId="19" fillId="6" borderId="67" xfId="1" applyNumberFormat="1" applyFont="1" applyFill="1" applyBorder="1" applyAlignment="1" applyProtection="1">
      <alignment/>
      <protection/>
    </xf>
    <xf numFmtId="0" fontId="19" fillId="13" borderId="0" xfId="1" applyNumberFormat="1" applyFont="1" applyFill="1" applyBorder="1" applyAlignment="1" applyProtection="1">
      <alignment/>
      <protection/>
    </xf>
    <xf numFmtId="0" fontId="36" fillId="6" borderId="103" xfId="4" applyNumberFormat="1" applyFont="1" applyFill="1" applyBorder="1" applyAlignment="1" applyProtection="1">
      <alignment horizontal="center"/>
      <protection/>
    </xf>
    <xf numFmtId="3" fontId="36" fillId="6" borderId="103" xfId="4" applyNumberFormat="1" applyFont="1" applyFill="1" applyBorder="1" applyAlignment="1" applyProtection="1">
      <alignment horizontal="center"/>
      <protection/>
    </xf>
    <xf numFmtId="0" fontId="37" fillId="13" borderId="0" xfId="1" applyNumberFormat="1" applyFont="1" applyFill="1" applyBorder="1" applyAlignment="1" applyProtection="1">
      <alignment/>
      <protection/>
    </xf>
    <xf numFmtId="3" fontId="38" fillId="13" borderId="104" xfId="4" applyNumberFormat="1" applyFont="1" applyFill="1" applyBorder="1" applyAlignment="1" applyProtection="1">
      <alignment horizontal="center"/>
      <protection/>
    </xf>
    <xf numFmtId="3" fontId="36" fillId="13" borderId="0" xfId="4" applyNumberFormat="1" applyFont="1" applyFill="1" applyBorder="1" applyAlignment="1" applyProtection="1">
      <alignment horizontal="center"/>
      <protection/>
    </xf>
    <xf numFmtId="0" fontId="37" fillId="13" borderId="20" xfId="1" applyNumberFormat="1" applyFont="1" applyFill="1" applyBorder="1" applyAlignment="1" applyProtection="1">
      <alignment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38" fillId="13" borderId="105" xfId="4" applyNumberFormat="1" applyFont="1" applyFill="1" applyBorder="1" applyAlignment="1" applyProtection="1">
      <alignment horizontal="center"/>
      <protection/>
    </xf>
    <xf numFmtId="9" fontId="34" fillId="13" borderId="0" xfId="48" applyFont="1" applyFill="1" applyBorder="1" applyAlignment="1" applyProtection="1">
      <alignment horizontal="center"/>
      <protection/>
    </xf>
    <xf numFmtId="0" fontId="25" fillId="0" borderId="106" xfId="0" applyFont="1" applyBorder="1" applyAlignment="1">
      <alignment/>
    </xf>
    <xf numFmtId="0" fontId="32" fillId="13" borderId="0" xfId="1" applyNumberFormat="1" applyFont="1" applyFill="1" applyBorder="1" applyAlignment="1" applyProtection="1">
      <alignment/>
      <protection/>
    </xf>
    <xf numFmtId="3" fontId="38" fillId="13" borderId="105" xfId="4" applyNumberFormat="1" applyFont="1" applyFill="1" applyBorder="1" applyAlignment="1" applyProtection="1">
      <alignment horizontal="center"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9" fontId="38" fillId="13" borderId="0" xfId="48" applyFont="1" applyFill="1" applyBorder="1" applyAlignment="1" applyProtection="1">
      <alignment horizontal="center"/>
      <protection/>
    </xf>
    <xf numFmtId="3" fontId="36" fillId="13" borderId="105" xfId="4" applyNumberFormat="1" applyFont="1" applyFill="1" applyBorder="1" applyAlignment="1" applyProtection="1">
      <alignment horizontal="center"/>
      <protection/>
    </xf>
    <xf numFmtId="3" fontId="38" fillId="13" borderId="107" xfId="4" applyNumberFormat="1" applyFont="1" applyFill="1" applyBorder="1" applyAlignment="1" applyProtection="1">
      <alignment horizontal="center"/>
      <protection/>
    </xf>
    <xf numFmtId="3" fontId="38" fillId="13" borderId="108" xfId="4" applyNumberFormat="1" applyFont="1" applyFill="1" applyBorder="1" applyAlignment="1" applyProtection="1">
      <alignment horizontal="center"/>
      <protection/>
    </xf>
    <xf numFmtId="0" fontId="3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6" borderId="28" xfId="0" applyFont="1" applyFill="1" applyBorder="1" applyAlignment="1">
      <alignment/>
    </xf>
    <xf numFmtId="0" fontId="32" fillId="0" borderId="20" xfId="0" applyFont="1" applyBorder="1" applyAlignment="1">
      <alignment/>
    </xf>
    <xf numFmtId="0" fontId="19" fillId="12" borderId="109" xfId="0" applyFont="1" applyFill="1" applyBorder="1" applyAlignment="1">
      <alignment/>
    </xf>
    <xf numFmtId="0" fontId="34" fillId="0" borderId="12" xfId="0" applyFont="1" applyBorder="1" applyAlignment="1">
      <alignment/>
    </xf>
    <xf numFmtId="0" fontId="34" fillId="0" borderId="21" xfId="0" applyFont="1" applyBorder="1" applyAlignment="1">
      <alignment/>
    </xf>
    <xf numFmtId="0" fontId="34" fillId="13" borderId="21" xfId="0" applyFont="1" applyFill="1" applyBorder="1" applyAlignment="1">
      <alignment/>
    </xf>
    <xf numFmtId="0" fontId="19" fillId="12" borderId="28" xfId="0" applyFont="1" applyFill="1" applyBorder="1" applyAlignment="1">
      <alignment/>
    </xf>
    <xf numFmtId="0" fontId="34" fillId="0" borderId="11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6" fillId="0" borderId="20" xfId="0" applyFont="1" applyBorder="1" applyAlignment="1">
      <alignment/>
    </xf>
    <xf numFmtId="3" fontId="34" fillId="0" borderId="2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0" fillId="6" borderId="12" xfId="0" applyFont="1" applyFill="1" applyBorder="1" applyAlignment="1">
      <alignment/>
    </xf>
    <xf numFmtId="0" fontId="40" fillId="6" borderId="12" xfId="0" applyFont="1" applyFill="1" applyBorder="1" applyAlignment="1">
      <alignment wrapText="1"/>
    </xf>
    <xf numFmtId="0" fontId="40" fillId="6" borderId="110" xfId="0" applyFont="1" applyFill="1" applyBorder="1" applyAlignment="1">
      <alignment/>
    </xf>
    <xf numFmtId="0" fontId="40" fillId="6" borderId="111" xfId="0" applyFont="1" applyFill="1" applyBorder="1" applyAlignment="1">
      <alignment/>
    </xf>
    <xf numFmtId="49" fontId="40" fillId="6" borderId="110" xfId="0" applyNumberFormat="1" applyFont="1" applyFill="1" applyBorder="1" applyAlignment="1">
      <alignment wrapText="1"/>
    </xf>
    <xf numFmtId="0" fontId="40" fillId="6" borderId="110" xfId="0" applyFont="1" applyFill="1" applyBorder="1" applyAlignment="1">
      <alignment wrapText="1"/>
    </xf>
    <xf numFmtId="49" fontId="41" fillId="0" borderId="112" xfId="0" applyNumberFormat="1" applyFont="1" applyBorder="1" applyAlignment="1">
      <alignment horizontal="center"/>
    </xf>
    <xf numFmtId="0" fontId="42" fillId="0" borderId="113" xfId="0" applyFont="1" applyBorder="1" applyAlignment="1">
      <alignment/>
    </xf>
    <xf numFmtId="3" fontId="42" fillId="2" borderId="114" xfId="0" applyNumberFormat="1" applyFont="1" applyFill="1" applyBorder="1" applyAlignment="1">
      <alignment horizontal="right"/>
    </xf>
    <xf numFmtId="49" fontId="41" fillId="0" borderId="115" xfId="0" applyNumberFormat="1" applyFont="1" applyBorder="1" applyAlignment="1">
      <alignment horizontal="center"/>
    </xf>
    <xf numFmtId="9" fontId="42" fillId="0" borderId="47" xfId="48" applyFont="1" applyFill="1" applyBorder="1" applyAlignment="1" applyProtection="1">
      <alignment/>
      <protection/>
    </xf>
    <xf numFmtId="4" fontId="42" fillId="0" borderId="104" xfId="0" applyNumberFormat="1" applyFont="1" applyBorder="1" applyAlignment="1">
      <alignment/>
    </xf>
    <xf numFmtId="3" fontId="42" fillId="2" borderId="116" xfId="0" applyNumberFormat="1" applyFont="1" applyFill="1" applyBorder="1" applyAlignment="1">
      <alignment horizontal="right"/>
    </xf>
    <xf numFmtId="49" fontId="43" fillId="0" borderId="117" xfId="0" applyNumberFormat="1" applyFont="1" applyBorder="1" applyAlignment="1">
      <alignment horizontal="center"/>
    </xf>
    <xf numFmtId="9" fontId="25" fillId="0" borderId="47" xfId="48" applyFont="1" applyFill="1" applyBorder="1" applyAlignment="1" applyProtection="1">
      <alignment/>
      <protection/>
    </xf>
    <xf numFmtId="4" fontId="32" fillId="0" borderId="104" xfId="0" applyNumberFormat="1" applyFont="1" applyBorder="1" applyAlignment="1">
      <alignment/>
    </xf>
    <xf numFmtId="49" fontId="40" fillId="6" borderId="118" xfId="0" applyNumberFormat="1" applyFont="1" applyFill="1" applyBorder="1" applyAlignment="1">
      <alignment horizontal="center"/>
    </xf>
    <xf numFmtId="0" fontId="44" fillId="6" borderId="47" xfId="0" applyFont="1" applyFill="1" applyBorder="1" applyAlignment="1">
      <alignment/>
    </xf>
    <xf numFmtId="4" fontId="40" fillId="6" borderId="102" xfId="0" applyNumberFormat="1" applyFont="1" applyFill="1" applyBorder="1" applyAlignment="1">
      <alignment/>
    </xf>
    <xf numFmtId="3" fontId="45" fillId="2" borderId="119" xfId="0" applyNumberFormat="1" applyFont="1" applyFill="1" applyBorder="1" applyAlignment="1">
      <alignment/>
    </xf>
    <xf numFmtId="49" fontId="24" fillId="0" borderId="115" xfId="0" applyNumberFormat="1" applyFont="1" applyBorder="1" applyAlignment="1">
      <alignment horizontal="center"/>
    </xf>
    <xf numFmtId="0" fontId="0" fillId="0" borderId="113" xfId="0" applyFont="1" applyBorder="1" applyAlignment="1">
      <alignment/>
    </xf>
    <xf numFmtId="4" fontId="0" fillId="0" borderId="104" xfId="0" applyNumberFormat="1" applyFont="1" applyBorder="1" applyAlignment="1">
      <alignment/>
    </xf>
    <xf numFmtId="3" fontId="46" fillId="2" borderId="116" xfId="0" applyNumberFormat="1" applyFont="1" applyFill="1" applyBorder="1" applyAlignment="1">
      <alignment/>
    </xf>
    <xf numFmtId="49" fontId="39" fillId="0" borderId="31" xfId="0" applyNumberFormat="1" applyFont="1" applyBorder="1" applyAlignment="1">
      <alignment horizontal="center"/>
    </xf>
    <xf numFmtId="0" fontId="0" fillId="0" borderId="120" xfId="0" applyFont="1" applyBorder="1" applyAlignment="1">
      <alignment/>
    </xf>
    <xf numFmtId="4" fontId="39" fillId="6" borderId="28" xfId="0" applyNumberFormat="1" applyFont="1" applyFill="1" applyBorder="1" applyAlignment="1">
      <alignment/>
    </xf>
    <xf numFmtId="3" fontId="45" fillId="2" borderId="121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6" borderId="12" xfId="0" applyFont="1" applyFill="1" applyBorder="1" applyAlignment="1">
      <alignment wrapText="1"/>
    </xf>
    <xf numFmtId="0" fontId="49" fillId="6" borderId="110" xfId="0" applyFont="1" applyFill="1" applyBorder="1" applyAlignment="1">
      <alignment wrapText="1"/>
    </xf>
    <xf numFmtId="49" fontId="50" fillId="0" borderId="122" xfId="0" applyNumberFormat="1" applyFont="1" applyBorder="1" applyAlignment="1">
      <alignment horizontal="center"/>
    </xf>
    <xf numFmtId="3" fontId="0" fillId="13" borderId="123" xfId="0" applyNumberFormat="1" applyFont="1" applyFill="1" applyBorder="1" applyAlignment="1">
      <alignment horizontal="left"/>
    </xf>
    <xf numFmtId="3" fontId="0" fillId="0" borderId="12" xfId="0" applyNumberFormat="1" applyFont="1" applyBorder="1" applyAlignment="1">
      <alignment/>
    </xf>
    <xf numFmtId="49" fontId="45" fillId="0" borderId="122" xfId="0" applyNumberFormat="1" applyFont="1" applyBorder="1" applyAlignment="1">
      <alignment horizontal="center"/>
    </xf>
    <xf numFmtId="3" fontId="0" fillId="13" borderId="123" xfId="0" applyNumberFormat="1" applyFont="1" applyFill="1" applyBorder="1" applyAlignment="1">
      <alignment horizontal="left"/>
    </xf>
    <xf numFmtId="3" fontId="0" fillId="0" borderId="102" xfId="0" applyNumberFormat="1" applyFont="1" applyBorder="1" applyAlignment="1">
      <alignment/>
    </xf>
    <xf numFmtId="0" fontId="43" fillId="6" borderId="47" xfId="0" applyFont="1" applyFill="1" applyBorder="1" applyAlignment="1">
      <alignment horizontal="left"/>
    </xf>
    <xf numFmtId="3" fontId="40" fillId="6" borderId="102" xfId="0" applyNumberFormat="1" applyFont="1" applyFill="1" applyBorder="1" applyAlignment="1">
      <alignment/>
    </xf>
    <xf numFmtId="0" fontId="51" fillId="0" borderId="24" xfId="0" applyFont="1" applyBorder="1" applyAlignment="1">
      <alignment horizontal="left"/>
    </xf>
    <xf numFmtId="3" fontId="46" fillId="0" borderId="21" xfId="0" applyNumberFormat="1" applyFont="1" applyBorder="1" applyAlignment="1">
      <alignment/>
    </xf>
    <xf numFmtId="49" fontId="43" fillId="0" borderId="115" xfId="0" applyNumberFormat="1" applyFont="1" applyBorder="1" applyAlignment="1">
      <alignment horizontal="center"/>
    </xf>
    <xf numFmtId="0" fontId="51" fillId="0" borderId="123" xfId="0" applyFont="1" applyBorder="1" applyAlignment="1">
      <alignment horizontal="left"/>
    </xf>
    <xf numFmtId="3" fontId="46" fillId="0" borderId="102" xfId="0" applyNumberFormat="1" applyFont="1" applyBorder="1" applyAlignment="1">
      <alignment/>
    </xf>
    <xf numFmtId="0" fontId="51" fillId="0" borderId="124" xfId="0" applyFont="1" applyBorder="1" applyAlignment="1">
      <alignment horizontal="left"/>
    </xf>
    <xf numFmtId="0" fontId="51" fillId="6" borderId="47" xfId="0" applyFont="1" applyFill="1" applyBorder="1" applyAlignment="1">
      <alignment horizontal="left"/>
    </xf>
    <xf numFmtId="3" fontId="1" fillId="0" borderId="102" xfId="0" applyNumberFormat="1" applyFont="1" applyBorder="1" applyAlignment="1">
      <alignment/>
    </xf>
    <xf numFmtId="3" fontId="25" fillId="13" borderId="123" xfId="0" applyNumberFormat="1" applyFont="1" applyFill="1" applyBorder="1" applyAlignment="1">
      <alignment horizontal="left"/>
    </xf>
    <xf numFmtId="49" fontId="24" fillId="0" borderId="112" xfId="0" applyNumberFormat="1" applyFont="1" applyBorder="1" applyAlignment="1">
      <alignment horizontal="center"/>
    </xf>
    <xf numFmtId="0" fontId="32" fillId="0" borderId="123" xfId="0" applyFont="1" applyBorder="1" applyAlignment="1">
      <alignment horizontal="left"/>
    </xf>
    <xf numFmtId="3" fontId="1" fillId="0" borderId="104" xfId="0" applyNumberFormat="1" applyFont="1" applyBorder="1" applyAlignment="1">
      <alignment/>
    </xf>
    <xf numFmtId="0" fontId="32" fillId="0" borderId="113" xfId="0" applyFont="1" applyBorder="1" applyAlignment="1">
      <alignment horizontal="left"/>
    </xf>
    <xf numFmtId="3" fontId="0" fillId="0" borderId="104" xfId="0" applyNumberFormat="1" applyFont="1" applyBorder="1" applyAlignment="1">
      <alignment/>
    </xf>
    <xf numFmtId="3" fontId="34" fillId="0" borderId="104" xfId="0" applyNumberFormat="1" applyFont="1" applyBorder="1" applyAlignment="1">
      <alignment/>
    </xf>
    <xf numFmtId="3" fontId="24" fillId="0" borderId="104" xfId="0" applyNumberFormat="1" applyFont="1" applyBorder="1" applyAlignment="1">
      <alignment/>
    </xf>
    <xf numFmtId="3" fontId="0" fillId="0" borderId="104" xfId="0" applyNumberFormat="1" applyFont="1" applyBorder="1" applyAlignment="1">
      <alignment/>
    </xf>
    <xf numFmtId="3" fontId="25" fillId="13" borderId="123" xfId="0" applyNumberFormat="1" applyFont="1" applyFill="1" applyBorder="1" applyAlignment="1">
      <alignment horizontal="left"/>
    </xf>
    <xf numFmtId="3" fontId="0" fillId="13" borderId="124" xfId="0" applyNumberFormat="1" applyFont="1" applyFill="1" applyBorder="1" applyAlignment="1">
      <alignment horizontal="left"/>
    </xf>
    <xf numFmtId="3" fontId="26" fillId="13" borderId="123" xfId="0" applyNumberFormat="1" applyFont="1" applyFill="1" applyBorder="1" applyAlignment="1">
      <alignment horizontal="left"/>
    </xf>
    <xf numFmtId="3" fontId="24" fillId="0" borderId="102" xfId="0" applyNumberFormat="1" applyFont="1" applyBorder="1" applyAlignment="1">
      <alignment/>
    </xf>
    <xf numFmtId="49" fontId="43" fillId="13" borderId="115" xfId="0" applyNumberFormat="1" applyFont="1" applyFill="1" applyBorder="1" applyAlignment="1">
      <alignment horizontal="center"/>
    </xf>
    <xf numFmtId="3" fontId="1" fillId="13" borderId="102" xfId="0" applyNumberFormat="1" applyFont="1" applyFill="1" applyBorder="1" applyAlignment="1">
      <alignment/>
    </xf>
    <xf numFmtId="0" fontId="52" fillId="0" borderId="0" xfId="0" applyFont="1" applyBorder="1" applyAlignment="1">
      <alignment/>
    </xf>
    <xf numFmtId="3" fontId="0" fillId="0" borderId="104" xfId="0" applyNumberFormat="1" applyFont="1" applyBorder="1" applyAlignment="1">
      <alignment horizontal="right"/>
    </xf>
    <xf numFmtId="3" fontId="0" fillId="13" borderId="113" xfId="0" applyNumberFormat="1" applyFont="1" applyFill="1" applyBorder="1" applyAlignment="1">
      <alignment horizontal="left"/>
    </xf>
    <xf numFmtId="0" fontId="44" fillId="6" borderId="47" xfId="0" applyFont="1" applyFill="1" applyBorder="1" applyAlignment="1">
      <alignment horizontal="left"/>
    </xf>
    <xf numFmtId="0" fontId="0" fillId="0" borderId="113" xfId="0" applyFont="1" applyBorder="1" applyAlignment="1">
      <alignment horizontal="left"/>
    </xf>
    <xf numFmtId="49" fontId="45" fillId="0" borderId="115" xfId="0" applyNumberFormat="1" applyFont="1" applyBorder="1" applyAlignment="1">
      <alignment horizontal="center"/>
    </xf>
    <xf numFmtId="0" fontId="1" fillId="0" borderId="113" xfId="0" applyFont="1" applyBorder="1" applyAlignment="1">
      <alignment horizontal="left"/>
    </xf>
    <xf numFmtId="49" fontId="40" fillId="13" borderId="117" xfId="0" applyNumberFormat="1" applyFont="1" applyFill="1" applyBorder="1" applyAlignment="1">
      <alignment horizontal="center"/>
    </xf>
    <xf numFmtId="0" fontId="44" fillId="13" borderId="79" xfId="0" applyFont="1" applyFill="1" applyBorder="1" applyAlignment="1">
      <alignment horizontal="left"/>
    </xf>
    <xf numFmtId="3" fontId="40" fillId="13" borderId="104" xfId="0" applyNumberFormat="1" applyFont="1" applyFill="1" applyBorder="1" applyAlignment="1">
      <alignment/>
    </xf>
    <xf numFmtId="49" fontId="43" fillId="0" borderId="112" xfId="0" applyNumberFormat="1" applyFont="1" applyBorder="1" applyAlignment="1">
      <alignment horizontal="center"/>
    </xf>
    <xf numFmtId="0" fontId="44" fillId="13" borderId="47" xfId="0" applyFont="1" applyFill="1" applyBorder="1" applyAlignment="1">
      <alignment horizontal="left"/>
    </xf>
    <xf numFmtId="3" fontId="40" fillId="13" borderId="102" xfId="0" applyNumberFormat="1" applyFont="1" applyFill="1" applyBorder="1" applyAlignment="1">
      <alignment/>
    </xf>
    <xf numFmtId="3" fontId="51" fillId="0" borderId="102" xfId="0" applyNumberFormat="1" applyFont="1" applyBorder="1" applyAlignment="1">
      <alignment/>
    </xf>
    <xf numFmtId="3" fontId="51" fillId="0" borderId="104" xfId="0" applyNumberFormat="1" applyFont="1" applyBorder="1" applyAlignment="1">
      <alignment/>
    </xf>
    <xf numFmtId="0" fontId="44" fillId="0" borderId="113" xfId="0" applyFont="1" applyBorder="1" applyAlignment="1">
      <alignment horizontal="left"/>
    </xf>
    <xf numFmtId="3" fontId="1" fillId="13" borderId="113" xfId="0" applyNumberFormat="1" applyFont="1" applyFill="1" applyBorder="1" applyAlignment="1">
      <alignment horizontal="left"/>
    </xf>
    <xf numFmtId="3" fontId="34" fillId="0" borderId="104" xfId="0" applyNumberFormat="1" applyFont="1" applyBorder="1" applyAlignment="1">
      <alignment/>
    </xf>
    <xf numFmtId="49" fontId="43" fillId="0" borderId="118" xfId="0" applyNumberFormat="1" applyFont="1" applyBorder="1" applyAlignment="1">
      <alignment horizontal="center"/>
    </xf>
    <xf numFmtId="49" fontId="40" fillId="13" borderId="118" xfId="0" applyNumberFormat="1" applyFont="1" applyFill="1" applyBorder="1" applyAlignment="1">
      <alignment horizontal="center"/>
    </xf>
    <xf numFmtId="3" fontId="26" fillId="13" borderId="123" xfId="0" applyNumberFormat="1" applyFont="1" applyFill="1" applyBorder="1" applyAlignment="1">
      <alignment horizontal="left"/>
    </xf>
    <xf numFmtId="49" fontId="50" fillId="0" borderId="115" xfId="0" applyNumberFormat="1" applyFont="1" applyBorder="1" applyAlignment="1">
      <alignment horizontal="center"/>
    </xf>
    <xf numFmtId="49" fontId="24" fillId="0" borderId="117" xfId="0" applyNumberFormat="1" applyFont="1" applyBorder="1" applyAlignment="1">
      <alignment horizontal="center"/>
    </xf>
    <xf numFmtId="49" fontId="50" fillId="0" borderId="117" xfId="0" applyNumberFormat="1" applyFont="1" applyBorder="1" applyAlignment="1">
      <alignment horizontal="center"/>
    </xf>
    <xf numFmtId="49" fontId="24" fillId="0" borderId="118" xfId="0" applyNumberFormat="1" applyFont="1" applyBorder="1" applyAlignment="1">
      <alignment horizontal="center"/>
    </xf>
    <xf numFmtId="49" fontId="24" fillId="13" borderId="117" xfId="0" applyNumberFormat="1" applyFont="1" applyFill="1" applyBorder="1" applyAlignment="1">
      <alignment horizontal="center"/>
    </xf>
    <xf numFmtId="0" fontId="1" fillId="6" borderId="47" xfId="0" applyFont="1" applyFill="1" applyBorder="1" applyAlignment="1">
      <alignment horizontal="left"/>
    </xf>
    <xf numFmtId="49" fontId="24" fillId="13" borderId="20" xfId="0" applyNumberFormat="1" applyFont="1" applyFill="1" applyBorder="1" applyAlignment="1">
      <alignment horizontal="center"/>
    </xf>
    <xf numFmtId="0" fontId="44" fillId="13" borderId="0" xfId="0" applyFont="1" applyFill="1" applyBorder="1" applyAlignment="1">
      <alignment horizontal="left"/>
    </xf>
    <xf numFmtId="3" fontId="40" fillId="13" borderId="21" xfId="0" applyNumberFormat="1" applyFont="1" applyFill="1" applyBorder="1" applyAlignment="1">
      <alignment/>
    </xf>
    <xf numFmtId="49" fontId="24" fillId="0" borderId="115" xfId="0" applyNumberFormat="1" applyFont="1" applyBorder="1" applyAlignment="1">
      <alignment horizontal="center"/>
    </xf>
    <xf numFmtId="3" fontId="0" fillId="13" borderId="102" xfId="0" applyNumberFormat="1" applyFont="1" applyFill="1" applyBorder="1" applyAlignment="1">
      <alignment/>
    </xf>
    <xf numFmtId="49" fontId="24" fillId="0" borderId="117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13" borderId="124" xfId="0" applyFont="1" applyFill="1" applyBorder="1" applyAlignment="1">
      <alignment horizontal="left"/>
    </xf>
    <xf numFmtId="49" fontId="40" fillId="13" borderId="20" xfId="0" applyNumberFormat="1" applyFont="1" applyFill="1" applyBorder="1" applyAlignment="1">
      <alignment horizontal="center"/>
    </xf>
    <xf numFmtId="49" fontId="39" fillId="6" borderId="31" xfId="0" applyNumberFormat="1" applyFont="1" applyFill="1" applyBorder="1" applyAlignment="1">
      <alignment horizontal="center"/>
    </xf>
    <xf numFmtId="49" fontId="39" fillId="6" borderId="33" xfId="0" applyNumberFormat="1" applyFont="1" applyFill="1" applyBorder="1" applyAlignment="1">
      <alignment horizontal="center"/>
    </xf>
    <xf numFmtId="3" fontId="53" fillId="6" borderId="28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3" fontId="3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3" fontId="0" fillId="13" borderId="30" xfId="0" applyNumberFormat="1" applyFont="1" applyFill="1" applyBorder="1" applyAlignment="1">
      <alignment horizontal="center"/>
    </xf>
    <xf numFmtId="3" fontId="0" fillId="13" borderId="0" xfId="0" applyNumberFormat="1" applyFont="1" applyFill="1" applyBorder="1" applyAlignment="1">
      <alignment horizontal="center"/>
    </xf>
    <xf numFmtId="49" fontId="0" fillId="13" borderId="0" xfId="48" applyNumberFormat="1" applyFont="1" applyFill="1" applyBorder="1" applyAlignment="1" applyProtection="1">
      <alignment horizontal="center"/>
      <protection/>
    </xf>
    <xf numFmtId="0" fontId="24" fillId="6" borderId="12" xfId="0" applyFont="1" applyFill="1" applyBorder="1" applyAlignment="1">
      <alignment/>
    </xf>
    <xf numFmtId="0" fontId="24" fillId="6" borderId="12" xfId="0" applyFont="1" applyFill="1" applyBorder="1" applyAlignment="1">
      <alignment horizontal="center"/>
    </xf>
    <xf numFmtId="49" fontId="29" fillId="6" borderId="12" xfId="0" applyNumberFormat="1" applyFont="1" applyFill="1" applyBorder="1" applyAlignment="1">
      <alignment horizontal="center"/>
    </xf>
    <xf numFmtId="0" fontId="24" fillId="6" borderId="110" xfId="0" applyFont="1" applyFill="1" applyBorder="1" applyAlignment="1">
      <alignment/>
    </xf>
    <xf numFmtId="49" fontId="24" fillId="6" borderId="110" xfId="0" applyNumberFormat="1" applyFont="1" applyFill="1" applyBorder="1" applyAlignment="1">
      <alignment horizontal="center"/>
    </xf>
    <xf numFmtId="49" fontId="29" fillId="6" borderId="110" xfId="0" applyNumberFormat="1" applyFont="1" applyFill="1" applyBorder="1" applyAlignment="1">
      <alignment horizontal="center"/>
    </xf>
    <xf numFmtId="49" fontId="0" fillId="13" borderId="73" xfId="48" applyNumberFormat="1" applyFont="1" applyFill="1" applyBorder="1" applyAlignment="1" applyProtection="1">
      <alignment horizontal="center"/>
      <protection/>
    </xf>
    <xf numFmtId="0" fontId="0" fillId="13" borderId="114" xfId="0" applyFont="1" applyFill="1" applyBorder="1" applyAlignment="1">
      <alignment/>
    </xf>
    <xf numFmtId="3" fontId="0" fillId="13" borderId="112" xfId="0" applyNumberFormat="1" applyFont="1" applyFill="1" applyBorder="1" applyAlignment="1">
      <alignment horizontal="left"/>
    </xf>
    <xf numFmtId="3" fontId="0" fillId="13" borderId="115" xfId="0" applyNumberFormat="1" applyFont="1" applyFill="1" applyBorder="1" applyAlignment="1">
      <alignment horizontal="left"/>
    </xf>
    <xf numFmtId="0" fontId="0" fillId="13" borderId="115" xfId="0" applyFont="1" applyFill="1" applyBorder="1" applyAlignment="1">
      <alignment/>
    </xf>
    <xf numFmtId="0" fontId="0" fillId="13" borderId="119" xfId="0" applyFont="1" applyFill="1" applyBorder="1" applyAlignment="1">
      <alignment/>
    </xf>
    <xf numFmtId="49" fontId="0" fillId="13" borderId="92" xfId="48" applyNumberFormat="1" applyFont="1" applyFill="1" applyBorder="1" applyAlignment="1" applyProtection="1">
      <alignment horizontal="center"/>
      <protection/>
    </xf>
    <xf numFmtId="0" fontId="24" fillId="6" borderId="28" xfId="0" applyFont="1" applyFill="1" applyBorder="1" applyAlignment="1">
      <alignment/>
    </xf>
    <xf numFmtId="49" fontId="29" fillId="6" borderId="33" xfId="48" applyNumberFormat="1" applyFont="1" applyFill="1" applyBorder="1" applyAlignment="1" applyProtection="1">
      <alignment horizontal="center"/>
      <protection/>
    </xf>
    <xf numFmtId="0" fontId="4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24" fillId="6" borderId="14" xfId="0" applyNumberFormat="1" applyFont="1" applyFill="1" applyBorder="1" applyAlignment="1">
      <alignment horizontal="center"/>
    </xf>
    <xf numFmtId="0" fontId="24" fillId="6" borderId="94" xfId="0" applyFont="1" applyFill="1" applyBorder="1" applyAlignment="1">
      <alignment/>
    </xf>
    <xf numFmtId="49" fontId="24" fillId="6" borderId="125" xfId="0" applyNumberFormat="1" applyFont="1" applyFill="1" applyBorder="1" applyAlignment="1">
      <alignment horizontal="center"/>
    </xf>
    <xf numFmtId="0" fontId="24" fillId="6" borderId="111" xfId="0" applyFont="1" applyFill="1" applyBorder="1" applyAlignment="1">
      <alignment/>
    </xf>
    <xf numFmtId="0" fontId="0" fillId="13" borderId="126" xfId="0" applyFont="1" applyFill="1" applyBorder="1" applyAlignment="1">
      <alignment/>
    </xf>
    <xf numFmtId="49" fontId="0" fillId="0" borderId="127" xfId="0" applyNumberFormat="1" applyFont="1" applyBorder="1" applyAlignment="1">
      <alignment horizontal="center"/>
    </xf>
    <xf numFmtId="0" fontId="0" fillId="13" borderId="112" xfId="0" applyFont="1" applyFill="1" applyBorder="1" applyAlignment="1">
      <alignment/>
    </xf>
    <xf numFmtId="49" fontId="0" fillId="0" borderId="70" xfId="0" applyNumberFormat="1" applyFont="1" applyBorder="1" applyAlignment="1">
      <alignment horizontal="center"/>
    </xf>
    <xf numFmtId="0" fontId="0" fillId="13" borderId="124" xfId="0" applyFont="1" applyFill="1" applyBorder="1" applyAlignment="1">
      <alignment/>
    </xf>
    <xf numFmtId="49" fontId="0" fillId="0" borderId="73" xfId="0" applyNumberFormat="1" applyFont="1" applyBorder="1" applyAlignment="1">
      <alignment horizontal="center"/>
    </xf>
    <xf numFmtId="0" fontId="0" fillId="13" borderId="128" xfId="0" applyFont="1" applyFill="1" applyBorder="1" applyAlignment="1">
      <alignment/>
    </xf>
    <xf numFmtId="49" fontId="0" fillId="6" borderId="129" xfId="0" applyNumberFormat="1" applyFont="1" applyFill="1" applyBorder="1" applyAlignment="1">
      <alignment horizontal="center"/>
    </xf>
    <xf numFmtId="0" fontId="24" fillId="6" borderId="33" xfId="0" applyFont="1" applyFill="1" applyBorder="1" applyAlignment="1">
      <alignment/>
    </xf>
    <xf numFmtId="3" fontId="0" fillId="0" borderId="0" xfId="0" applyNumberFormat="1" applyAlignment="1">
      <alignment/>
    </xf>
    <xf numFmtId="3" fontId="30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left"/>
    </xf>
    <xf numFmtId="0" fontId="29" fillId="6" borderId="12" xfId="0" applyFont="1" applyFill="1" applyBorder="1" applyAlignment="1">
      <alignment horizontal="center"/>
    </xf>
    <xf numFmtId="0" fontId="0" fillId="13" borderId="130" xfId="0" applyFont="1" applyFill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13" borderId="94" xfId="0" applyFont="1" applyFill="1" applyBorder="1" applyAlignment="1">
      <alignment/>
    </xf>
    <xf numFmtId="49" fontId="0" fillId="13" borderId="72" xfId="48" applyNumberFormat="1" applyFont="1" applyFill="1" applyBorder="1" applyAlignment="1" applyProtection="1">
      <alignment horizontal="center"/>
      <protection/>
    </xf>
    <xf numFmtId="49" fontId="0" fillId="13" borderId="44" xfId="48" applyNumberFormat="1" applyFont="1" applyFill="1" applyBorder="1" applyAlignment="1" applyProtection="1">
      <alignment horizontal="center"/>
      <protection/>
    </xf>
    <xf numFmtId="0" fontId="0" fillId="13" borderId="131" xfId="0" applyFont="1" applyFill="1" applyBorder="1" applyAlignment="1">
      <alignment/>
    </xf>
    <xf numFmtId="49" fontId="0" fillId="13" borderId="23" xfId="48" applyNumberFormat="1" applyFont="1" applyFill="1" applyBorder="1" applyAlignment="1" applyProtection="1">
      <alignment horizontal="center"/>
      <protection/>
    </xf>
    <xf numFmtId="49" fontId="0" fillId="13" borderId="86" xfId="48" applyNumberFormat="1" applyFont="1" applyFill="1" applyBorder="1" applyAlignment="1" applyProtection="1">
      <alignment horizontal="center"/>
      <protection/>
    </xf>
    <xf numFmtId="0" fontId="0" fillId="13" borderId="132" xfId="0" applyFont="1" applyFill="1" applyBorder="1" applyAlignment="1">
      <alignment/>
    </xf>
    <xf numFmtId="49" fontId="29" fillId="6" borderId="133" xfId="48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13" borderId="134" xfId="48" applyNumberFormat="1" applyFont="1" applyFill="1" applyBorder="1" applyAlignment="1" applyProtection="1">
      <alignment horizontal="center"/>
      <protection/>
    </xf>
    <xf numFmtId="49" fontId="0" fillId="13" borderId="135" xfId="48" applyNumberFormat="1" applyFont="1" applyFill="1" applyBorder="1" applyAlignment="1" applyProtection="1">
      <alignment horizontal="center"/>
      <protection/>
    </xf>
    <xf numFmtId="0" fontId="0" fillId="13" borderId="124" xfId="0" applyFont="1" applyFill="1" applyBorder="1" applyAlignment="1">
      <alignment/>
    </xf>
    <xf numFmtId="0" fontId="0" fillId="13" borderId="119" xfId="0" applyFont="1" applyFill="1" applyBorder="1" applyAlignment="1">
      <alignment/>
    </xf>
    <xf numFmtId="0" fontId="0" fillId="13" borderId="136" xfId="0" applyFont="1" applyFill="1" applyBorder="1" applyAlignment="1">
      <alignment/>
    </xf>
    <xf numFmtId="0" fontId="25" fillId="13" borderId="112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49" fontId="29" fillId="6" borderId="28" xfId="48" applyNumberFormat="1" applyFont="1" applyFill="1" applyBorder="1" applyAlignment="1" applyProtection="1">
      <alignment horizontal="center"/>
      <protection/>
    </xf>
    <xf numFmtId="49" fontId="29" fillId="13" borderId="0" xfId="0" applyNumberFormat="1" applyFont="1" applyFill="1" applyBorder="1" applyAlignment="1">
      <alignment horizontal="center"/>
    </xf>
    <xf numFmtId="49" fontId="0" fillId="13" borderId="137" xfId="48" applyNumberFormat="1" applyFont="1" applyFill="1" applyBorder="1" applyAlignment="1" applyProtection="1">
      <alignment horizontal="center"/>
      <protection/>
    </xf>
    <xf numFmtId="0" fontId="0" fillId="13" borderId="138" xfId="0" applyFont="1" applyFill="1" applyBorder="1" applyAlignment="1">
      <alignment/>
    </xf>
    <xf numFmtId="49" fontId="0" fillId="13" borderId="127" xfId="48" applyNumberFormat="1" applyFont="1" applyFill="1" applyBorder="1" applyAlignment="1" applyProtection="1">
      <alignment horizontal="center"/>
      <protection/>
    </xf>
    <xf numFmtId="49" fontId="0" fillId="13" borderId="70" xfId="48" applyNumberFormat="1" applyFont="1" applyFill="1" applyBorder="1" applyAlignment="1" applyProtection="1">
      <alignment horizontal="center"/>
      <protection/>
    </xf>
    <xf numFmtId="0" fontId="25" fillId="0" borderId="119" xfId="0" applyFont="1" applyBorder="1" applyAlignment="1">
      <alignment/>
    </xf>
    <xf numFmtId="0" fontId="0" fillId="13" borderId="136" xfId="0" applyFont="1" applyFill="1" applyBorder="1" applyAlignment="1">
      <alignment/>
    </xf>
    <xf numFmtId="9" fontId="25" fillId="0" borderId="119" xfId="48" applyFont="1" applyFill="1" applyBorder="1" applyAlignment="1" applyProtection="1">
      <alignment/>
      <protection/>
    </xf>
    <xf numFmtId="0" fontId="0" fillId="13" borderId="114" xfId="0" applyFont="1" applyFill="1" applyBorder="1" applyAlignment="1">
      <alignment/>
    </xf>
    <xf numFmtId="0" fontId="0" fillId="13" borderId="112" xfId="0" applyFont="1" applyFill="1" applyBorder="1" applyAlignment="1">
      <alignment horizontal="left"/>
    </xf>
    <xf numFmtId="0" fontId="0" fillId="13" borderId="13" xfId="0" applyFont="1" applyFill="1" applyBorder="1" applyAlignment="1">
      <alignment/>
    </xf>
    <xf numFmtId="3" fontId="25" fillId="0" borderId="119" xfId="0" applyNumberFormat="1" applyFont="1" applyFill="1" applyBorder="1" applyAlignment="1" applyProtection="1">
      <alignment/>
      <protection/>
    </xf>
    <xf numFmtId="0" fontId="24" fillId="13" borderId="0" xfId="0" applyFont="1" applyFill="1" applyBorder="1" applyAlignment="1">
      <alignment/>
    </xf>
    <xf numFmtId="0" fontId="0" fillId="13" borderId="138" xfId="0" applyFont="1" applyFill="1" applyBorder="1" applyAlignment="1">
      <alignment/>
    </xf>
    <xf numFmtId="3" fontId="25" fillId="0" borderId="136" xfId="0" applyNumberFormat="1" applyFont="1" applyFill="1" applyBorder="1" applyAlignment="1" applyProtection="1">
      <alignment/>
      <protection/>
    </xf>
    <xf numFmtId="0" fontId="24" fillId="13" borderId="11" xfId="0" applyFont="1" applyFill="1" applyBorder="1" applyAlignment="1">
      <alignment/>
    </xf>
    <xf numFmtId="49" fontId="29" fillId="13" borderId="11" xfId="48" applyNumberFormat="1" applyFont="1" applyFill="1" applyBorder="1" applyAlignment="1" applyProtection="1">
      <alignment horizontal="center"/>
      <protection/>
    </xf>
    <xf numFmtId="49" fontId="0" fillId="13" borderId="47" xfId="48" applyNumberFormat="1" applyFont="1" applyFill="1" applyBorder="1" applyAlignment="1" applyProtection="1">
      <alignment horizontal="center"/>
      <protection/>
    </xf>
    <xf numFmtId="9" fontId="25" fillId="0" borderId="124" xfId="48" applyFont="1" applyFill="1" applyBorder="1" applyAlignment="1" applyProtection="1">
      <alignment/>
      <protection/>
    </xf>
    <xf numFmtId="0" fontId="0" fillId="13" borderId="122" xfId="0" applyFont="1" applyFill="1" applyBorder="1" applyAlignment="1">
      <alignment/>
    </xf>
    <xf numFmtId="3" fontId="25" fillId="0" borderId="124" xfId="0" applyNumberFormat="1" applyFont="1" applyFill="1" applyBorder="1" applyAlignment="1" applyProtection="1">
      <alignment/>
      <protection/>
    </xf>
    <xf numFmtId="0" fontId="25" fillId="13" borderId="119" xfId="0" applyFont="1" applyFill="1" applyBorder="1" applyAlignment="1">
      <alignment/>
    </xf>
    <xf numFmtId="0" fontId="25" fillId="13" borderId="114" xfId="0" applyFont="1" applyFill="1" applyBorder="1" applyAlignment="1">
      <alignment/>
    </xf>
    <xf numFmtId="0" fontId="26" fillId="13" borderId="114" xfId="0" applyFont="1" applyFill="1" applyBorder="1" applyAlignment="1">
      <alignment/>
    </xf>
    <xf numFmtId="0" fontId="0" fillId="13" borderId="116" xfId="0" applyFont="1" applyFill="1" applyBorder="1" applyAlignment="1">
      <alignment/>
    </xf>
    <xf numFmtId="4" fontId="29" fillId="13" borderId="0" xfId="0" applyNumberFormat="1" applyFont="1" applyFill="1" applyBorder="1" applyAlignment="1">
      <alignment horizontal="center"/>
    </xf>
    <xf numFmtId="49" fontId="29" fillId="13" borderId="0" xfId="48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9" fontId="0" fillId="13" borderId="119" xfId="48" applyFont="1" applyFill="1" applyBorder="1" applyAlignment="1" applyProtection="1">
      <alignment/>
      <protection/>
    </xf>
    <xf numFmtId="0" fontId="44" fillId="13" borderId="112" xfId="0" applyFont="1" applyFill="1" applyBorder="1" applyAlignment="1">
      <alignment/>
    </xf>
    <xf numFmtId="0" fontId="44" fillId="13" borderId="115" xfId="0" applyFont="1" applyFill="1" applyBorder="1" applyAlignment="1">
      <alignment/>
    </xf>
    <xf numFmtId="0" fontId="50" fillId="6" borderId="28" xfId="0" applyFont="1" applyFill="1" applyBorder="1" applyAlignment="1">
      <alignment/>
    </xf>
    <xf numFmtId="0" fontId="0" fillId="6" borderId="33" xfId="0" applyFont="1" applyFill="1" applyBorder="1" applyAlignment="1">
      <alignment/>
    </xf>
    <xf numFmtId="0" fontId="50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49" fontId="24" fillId="6" borderId="12" xfId="0" applyNumberFormat="1" applyFont="1" applyFill="1" applyBorder="1" applyAlignment="1">
      <alignment horizontal="center"/>
    </xf>
    <xf numFmtId="3" fontId="0" fillId="13" borderId="119" xfId="0" applyNumberFormat="1" applyFont="1" applyFill="1" applyBorder="1" applyAlignment="1" applyProtection="1">
      <alignment/>
      <protection/>
    </xf>
    <xf numFmtId="0" fontId="24" fillId="6" borderId="31" xfId="0" applyFont="1" applyFill="1" applyBorder="1" applyAlignment="1">
      <alignment/>
    </xf>
    <xf numFmtId="3" fontId="24" fillId="13" borderId="0" xfId="0" applyNumberFormat="1" applyFont="1" applyFill="1" applyBorder="1" applyAlignment="1">
      <alignment horizontal="center"/>
    </xf>
    <xf numFmtId="49" fontId="0" fillId="13" borderId="0" xfId="0" applyNumberFormat="1" applyFont="1" applyFill="1" applyBorder="1" applyAlignment="1">
      <alignment horizontal="center"/>
    </xf>
    <xf numFmtId="3" fontId="0" fillId="0" borderId="119" xfId="0" applyNumberFormat="1" applyFont="1" applyFill="1" applyBorder="1" applyAlignment="1" applyProtection="1">
      <alignment/>
      <protection/>
    </xf>
    <xf numFmtId="0" fontId="24" fillId="6" borderId="29" xfId="0" applyFont="1" applyFill="1" applyBorder="1" applyAlignment="1">
      <alignment/>
    </xf>
    <xf numFmtId="3" fontId="0" fillId="13" borderId="0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49" fontId="0" fillId="13" borderId="0" xfId="0" applyNumberFormat="1" applyFill="1" applyBorder="1" applyAlignment="1">
      <alignment horizontal="center"/>
    </xf>
    <xf numFmtId="3" fontId="0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6" borderId="139" xfId="0" applyFont="1" applyFill="1" applyBorder="1" applyAlignment="1">
      <alignment/>
    </xf>
    <xf numFmtId="0" fontId="0" fillId="13" borderId="122" xfId="0" applyFont="1" applyFill="1" applyBorder="1" applyAlignment="1">
      <alignment horizontal="left"/>
    </xf>
    <xf numFmtId="3" fontId="24" fillId="0" borderId="0" xfId="36" applyNumberFormat="1" applyFont="1" applyFill="1" applyBorder="1" applyAlignment="1" applyProtection="1">
      <alignment horizontal="center"/>
      <protection/>
    </xf>
    <xf numFmtId="0" fontId="24" fillId="13" borderId="10" xfId="0" applyFont="1" applyFill="1" applyBorder="1" applyAlignment="1">
      <alignment/>
    </xf>
    <xf numFmtId="3" fontId="24" fillId="13" borderId="11" xfId="0" applyNumberFormat="1" applyFont="1" applyFill="1" applyBorder="1" applyAlignment="1">
      <alignment horizontal="center"/>
    </xf>
    <xf numFmtId="49" fontId="24" fillId="6" borderId="130" xfId="0" applyNumberFormat="1" applyFont="1" applyFill="1" applyBorder="1" applyAlignment="1">
      <alignment horizontal="center"/>
    </xf>
    <xf numFmtId="49" fontId="24" fillId="6" borderId="139" xfId="0" applyNumberFormat="1" applyFont="1" applyFill="1" applyBorder="1" applyAlignment="1">
      <alignment horizontal="center"/>
    </xf>
    <xf numFmtId="0" fontId="0" fillId="13" borderId="126" xfId="0" applyFont="1" applyFill="1" applyBorder="1" applyAlignment="1">
      <alignment/>
    </xf>
    <xf numFmtId="0" fontId="0" fillId="13" borderId="122" xfId="0" applyFont="1" applyFill="1" applyBorder="1" applyAlignment="1">
      <alignment/>
    </xf>
    <xf numFmtId="0" fontId="0" fillId="13" borderId="112" xfId="0" applyFont="1" applyFill="1" applyBorder="1" applyAlignment="1">
      <alignment/>
    </xf>
    <xf numFmtId="0" fontId="40" fillId="1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 applyProtection="1">
      <alignment/>
      <protection/>
    </xf>
    <xf numFmtId="9" fontId="25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3" fontId="25" fillId="0" borderId="114" xfId="0" applyNumberFormat="1" applyFont="1" applyFill="1" applyBorder="1" applyAlignment="1" applyProtection="1">
      <alignment/>
      <protection/>
    </xf>
    <xf numFmtId="0" fontId="0" fillId="0" borderId="115" xfId="0" applyFont="1" applyBorder="1" applyAlignment="1">
      <alignment/>
    </xf>
    <xf numFmtId="0" fontId="25" fillId="0" borderId="114" xfId="0" applyFont="1" applyBorder="1" applyAlignment="1">
      <alignment horizontal="left"/>
    </xf>
    <xf numFmtId="0" fontId="0" fillId="0" borderId="128" xfId="0" applyFont="1" applyBorder="1" applyAlignment="1">
      <alignment/>
    </xf>
    <xf numFmtId="0" fontId="25" fillId="0" borderId="140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2" fillId="13" borderId="0" xfId="0" applyFont="1" applyFill="1" applyBorder="1" applyAlignment="1">
      <alignment horizontal="center"/>
    </xf>
    <xf numFmtId="3" fontId="19" fillId="6" borderId="28" xfId="0" applyNumberFormat="1" applyFont="1" applyFill="1" applyBorder="1" applyAlignment="1">
      <alignment/>
    </xf>
    <xf numFmtId="0" fontId="32" fillId="1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32" fillId="13" borderId="21" xfId="0" applyNumberFormat="1" applyFont="1" applyFill="1" applyBorder="1" applyAlignment="1">
      <alignment/>
    </xf>
    <xf numFmtId="0" fontId="0" fillId="0" borderId="110" xfId="0" applyFont="1" applyBorder="1" applyAlignment="1">
      <alignment/>
    </xf>
    <xf numFmtId="3" fontId="32" fillId="13" borderId="1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32" fillId="13" borderId="11" xfId="0" applyNumberFormat="1" applyFont="1" applyFill="1" applyBorder="1" applyAlignment="1">
      <alignment/>
    </xf>
    <xf numFmtId="0" fontId="32" fillId="13" borderId="12" xfId="0" applyFont="1" applyFill="1" applyBorder="1" applyAlignment="1">
      <alignment/>
    </xf>
    <xf numFmtId="0" fontId="26" fillId="0" borderId="21" xfId="0" applyFont="1" applyBorder="1" applyAlignment="1">
      <alignment/>
    </xf>
    <xf numFmtId="0" fontId="0" fillId="13" borderId="12" xfId="0" applyFont="1" applyFill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26" fillId="0" borderId="110" xfId="0" applyFont="1" applyBorder="1" applyAlignment="1">
      <alignment/>
    </xf>
    <xf numFmtId="0" fontId="0" fillId="13" borderId="112" xfId="0" applyFill="1" applyBorder="1" applyAlignment="1">
      <alignment/>
    </xf>
    <xf numFmtId="49" fontId="0" fillId="0" borderId="72" xfId="48" applyNumberFormat="1" applyFont="1" applyFill="1" applyBorder="1" applyAlignment="1" applyProtection="1">
      <alignment horizontal="center"/>
      <protection/>
    </xf>
    <xf numFmtId="0" fontId="0" fillId="0" borderId="114" xfId="0" applyFont="1" applyFill="1" applyBorder="1" applyAlignment="1">
      <alignment/>
    </xf>
    <xf numFmtId="0" fontId="0" fillId="13" borderId="119" xfId="0" applyFill="1" applyBorder="1" applyAlignment="1">
      <alignment/>
    </xf>
    <xf numFmtId="0" fontId="0" fillId="13" borderId="115" xfId="0" applyFill="1" applyBorder="1" applyAlignment="1">
      <alignment/>
    </xf>
    <xf numFmtId="0" fontId="0" fillId="13" borderId="114" xfId="0" applyFill="1" applyBorder="1" applyAlignment="1">
      <alignment/>
    </xf>
    <xf numFmtId="0" fontId="0" fillId="13" borderId="122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55" fillId="13" borderId="123" xfId="0" applyNumberFormat="1" applyFont="1" applyFill="1" applyBorder="1" applyAlignment="1">
      <alignment horizontal="left"/>
    </xf>
    <xf numFmtId="3" fontId="0" fillId="13" borderId="113" xfId="0" applyNumberFormat="1" applyFill="1" applyBorder="1" applyAlignment="1">
      <alignment horizontal="left"/>
    </xf>
    <xf numFmtId="3" fontId="25" fillId="13" borderId="123" xfId="0" applyNumberFormat="1" applyFont="1" applyFill="1" applyBorder="1" applyAlignment="1">
      <alignment horizontal="left" wrapText="1"/>
    </xf>
    <xf numFmtId="49" fontId="24" fillId="13" borderId="141" xfId="0" applyNumberFormat="1" applyFont="1" applyFill="1" applyBorder="1" applyAlignment="1">
      <alignment horizontal="center"/>
    </xf>
    <xf numFmtId="0" fontId="39" fillId="13" borderId="0" xfId="0" applyFont="1" applyFill="1" applyBorder="1" applyAlignment="1">
      <alignment horizontal="center"/>
    </xf>
    <xf numFmtId="3" fontId="58" fillId="13" borderId="13" xfId="0" applyNumberFormat="1" applyFont="1" applyFill="1" applyBorder="1" applyAlignment="1">
      <alignment horizontal="center"/>
    </xf>
    <xf numFmtId="3" fontId="58" fillId="13" borderId="30" xfId="0" applyNumberFormat="1" applyFont="1" applyFill="1" applyBorder="1" applyAlignment="1">
      <alignment horizontal="center"/>
    </xf>
    <xf numFmtId="0" fontId="58" fillId="0" borderId="0" xfId="0" applyFont="1" applyBorder="1" applyAlignment="1">
      <alignment/>
    </xf>
    <xf numFmtId="3" fontId="0" fillId="13" borderId="123" xfId="0" applyNumberFormat="1" applyFill="1" applyBorder="1" applyAlignment="1">
      <alignment horizontal="left"/>
    </xf>
    <xf numFmtId="3" fontId="0" fillId="13" borderId="44" xfId="0" applyNumberFormat="1" applyFill="1" applyBorder="1" applyAlignment="1">
      <alignment horizontal="left"/>
    </xf>
    <xf numFmtId="3" fontId="0" fillId="13" borderId="135" xfId="0" applyNumberFormat="1" applyFill="1" applyBorder="1" applyAlignment="1">
      <alignment horizontal="left"/>
    </xf>
    <xf numFmtId="3" fontId="0" fillId="13" borderId="124" xfId="0" applyNumberFormat="1" applyFill="1" applyBorder="1" applyAlignment="1">
      <alignment horizontal="left"/>
    </xf>
    <xf numFmtId="3" fontId="0" fillId="13" borderId="142" xfId="0" applyNumberFormat="1" applyFill="1" applyBorder="1" applyAlignment="1">
      <alignment horizontal="left"/>
    </xf>
    <xf numFmtId="49" fontId="50" fillId="0" borderId="115" xfId="0" applyNumberFormat="1" applyFont="1" applyFill="1" applyBorder="1" applyAlignment="1">
      <alignment horizontal="center"/>
    </xf>
    <xf numFmtId="3" fontId="0" fillId="13" borderId="72" xfId="0" applyNumberFormat="1" applyFont="1" applyFill="1" applyBorder="1" applyAlignment="1">
      <alignment horizontal="left"/>
    </xf>
    <xf numFmtId="3" fontId="0" fillId="13" borderId="24" xfId="0" applyNumberFormat="1" applyFill="1" applyBorder="1" applyAlignment="1">
      <alignment horizontal="left"/>
    </xf>
    <xf numFmtId="3" fontId="0" fillId="13" borderId="123" xfId="0" applyNumberFormat="1" applyFont="1" applyFill="1" applyBorder="1" applyAlignment="1">
      <alignment horizontal="left"/>
    </xf>
    <xf numFmtId="49" fontId="0" fillId="0" borderId="44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72" xfId="0" applyNumberFormat="1" applyFont="1" applyBorder="1" applyAlignment="1">
      <alignment horizontal="center"/>
    </xf>
    <xf numFmtId="49" fontId="0" fillId="0" borderId="86" xfId="0" applyNumberFormat="1" applyFont="1" applyBorder="1" applyAlignment="1">
      <alignment horizontal="center"/>
    </xf>
    <xf numFmtId="49" fontId="0" fillId="13" borderId="135" xfId="0" applyNumberFormat="1" applyFont="1" applyFill="1" applyBorder="1" applyAlignment="1">
      <alignment horizontal="center"/>
    </xf>
    <xf numFmtId="49" fontId="0" fillId="13" borderId="44" xfId="0" applyNumberFormat="1" applyFont="1" applyFill="1" applyBorder="1" applyAlignment="1">
      <alignment horizontal="center"/>
    </xf>
    <xf numFmtId="49" fontId="0" fillId="13" borderId="72" xfId="0" applyNumberFormat="1" applyFont="1" applyFill="1" applyBorder="1" applyAlignment="1">
      <alignment horizontal="center"/>
    </xf>
    <xf numFmtId="0" fontId="0" fillId="13" borderId="115" xfId="0" applyFont="1" applyFill="1" applyBorder="1" applyAlignment="1">
      <alignment/>
    </xf>
    <xf numFmtId="49" fontId="24" fillId="6" borderId="23" xfId="0" applyNumberFormat="1" applyFont="1" applyFill="1" applyBorder="1" applyAlignment="1">
      <alignment horizontal="center"/>
    </xf>
    <xf numFmtId="0" fontId="24" fillId="6" borderId="13" xfId="0" applyFont="1" applyFill="1" applyBorder="1" applyAlignment="1">
      <alignment/>
    </xf>
    <xf numFmtId="3" fontId="0" fillId="0" borderId="114" xfId="0" applyNumberFormat="1" applyFont="1" applyFill="1" applyBorder="1" applyAlignment="1" applyProtection="1">
      <alignment/>
      <protection/>
    </xf>
    <xf numFmtId="3" fontId="0" fillId="0" borderId="136" xfId="0" applyNumberFormat="1" applyFont="1" applyFill="1" applyBorder="1" applyAlignment="1" applyProtection="1">
      <alignment/>
      <protection/>
    </xf>
    <xf numFmtId="49" fontId="0" fillId="0" borderId="135" xfId="0" applyNumberFormat="1" applyFont="1" applyBorder="1" applyAlignment="1">
      <alignment horizontal="center"/>
    </xf>
    <xf numFmtId="0" fontId="0" fillId="13" borderId="143" xfId="0" applyFont="1" applyFill="1" applyBorder="1" applyAlignment="1">
      <alignment/>
    </xf>
    <xf numFmtId="0" fontId="0" fillId="13" borderId="144" xfId="0" applyFont="1" applyFill="1" applyBorder="1" applyAlignment="1">
      <alignment/>
    </xf>
    <xf numFmtId="49" fontId="0" fillId="13" borderId="145" xfId="0" applyNumberFormat="1" applyFont="1" applyFill="1" applyBorder="1" applyAlignment="1">
      <alignment horizontal="center"/>
    </xf>
    <xf numFmtId="49" fontId="0" fillId="0" borderId="145" xfId="0" applyNumberFormat="1" applyFont="1" applyBorder="1" applyAlignment="1">
      <alignment horizontal="center"/>
    </xf>
    <xf numFmtId="0" fontId="0" fillId="13" borderId="143" xfId="0" applyFont="1" applyFill="1" applyBorder="1" applyAlignment="1">
      <alignment/>
    </xf>
    <xf numFmtId="0" fontId="24" fillId="13" borderId="146" xfId="0" applyFont="1" applyFill="1" applyBorder="1" applyAlignment="1">
      <alignment/>
    </xf>
    <xf numFmtId="3" fontId="24" fillId="13" borderId="146" xfId="0" applyNumberFormat="1" applyFont="1" applyFill="1" applyBorder="1" applyAlignment="1">
      <alignment horizontal="center"/>
    </xf>
    <xf numFmtId="0" fontId="0" fillId="13" borderId="146" xfId="0" applyFont="1" applyFill="1" applyBorder="1" applyAlignment="1">
      <alignment/>
    </xf>
    <xf numFmtId="49" fontId="0" fillId="0" borderId="70" xfId="48" applyNumberFormat="1" applyFont="1" applyFill="1" applyBorder="1" applyAlignment="1" applyProtection="1">
      <alignment horizontal="center"/>
      <protection/>
    </xf>
    <xf numFmtId="0" fontId="34" fillId="0" borderId="110" xfId="0" applyFont="1" applyBorder="1" applyAlignment="1">
      <alignment horizontal="left"/>
    </xf>
    <xf numFmtId="3" fontId="58" fillId="0" borderId="111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49" fontId="0" fillId="0" borderId="44" xfId="0" applyNumberFormat="1" applyFill="1" applyBorder="1" applyAlignment="1">
      <alignment horizontal="center"/>
    </xf>
    <xf numFmtId="0" fontId="25" fillId="0" borderId="119" xfId="0" applyFont="1" applyFill="1" applyBorder="1" applyAlignment="1">
      <alignment/>
    </xf>
    <xf numFmtId="49" fontId="0" fillId="0" borderId="44" xfId="48" applyNumberFormat="1" applyFont="1" applyFill="1" applyBorder="1" applyAlignment="1" applyProtection="1">
      <alignment horizontal="center"/>
      <protection/>
    </xf>
    <xf numFmtId="0" fontId="0" fillId="13" borderId="147" xfId="0" applyFont="1" applyFill="1" applyBorder="1" applyAlignment="1">
      <alignment/>
    </xf>
    <xf numFmtId="0" fontId="0" fillId="13" borderId="148" xfId="0" applyFont="1" applyFill="1" applyBorder="1" applyAlignment="1">
      <alignment/>
    </xf>
    <xf numFmtId="0" fontId="0" fillId="13" borderId="118" xfId="0" applyFont="1" applyFill="1" applyBorder="1" applyAlignment="1">
      <alignment/>
    </xf>
    <xf numFmtId="0" fontId="0" fillId="13" borderId="118" xfId="0" applyFill="1" applyBorder="1" applyAlignment="1">
      <alignment/>
    </xf>
    <xf numFmtId="0" fontId="0" fillId="13" borderId="117" xfId="0" applyFont="1" applyFill="1" applyBorder="1" applyAlignment="1">
      <alignment/>
    </xf>
    <xf numFmtId="3" fontId="0" fillId="13" borderId="93" xfId="0" applyNumberFormat="1" applyFont="1" applyFill="1" applyBorder="1" applyAlignment="1">
      <alignment horizontal="left"/>
    </xf>
    <xf numFmtId="3" fontId="0" fillId="0" borderId="123" xfId="0" applyNumberFormat="1" applyFont="1" applyFill="1" applyBorder="1" applyAlignment="1">
      <alignment horizontal="center"/>
    </xf>
    <xf numFmtId="49" fontId="0" fillId="0" borderId="44" xfId="0" applyNumberFormat="1" applyFont="1" applyFill="1" applyBorder="1" applyAlignment="1">
      <alignment horizontal="center"/>
    </xf>
    <xf numFmtId="0" fontId="0" fillId="0" borderId="119" xfId="0" applyFont="1" applyFill="1" applyBorder="1" applyAlignment="1">
      <alignment/>
    </xf>
    <xf numFmtId="49" fontId="0" fillId="0" borderId="134" xfId="0" applyNumberFormat="1" applyFont="1" applyBorder="1" applyAlignment="1">
      <alignment horizontal="center"/>
    </xf>
    <xf numFmtId="0" fontId="0" fillId="13" borderId="149" xfId="0" applyFont="1" applyFill="1" applyBorder="1" applyAlignment="1">
      <alignment/>
    </xf>
    <xf numFmtId="49" fontId="0" fillId="0" borderId="150" xfId="0" applyNumberFormat="1" applyFont="1" applyBorder="1" applyAlignment="1">
      <alignment horizontal="center"/>
    </xf>
    <xf numFmtId="0" fontId="0" fillId="13" borderId="151" xfId="0" applyFont="1" applyFill="1" applyBorder="1" applyAlignment="1">
      <alignment/>
    </xf>
    <xf numFmtId="49" fontId="0" fillId="6" borderId="28" xfId="0" applyNumberFormat="1" applyFont="1" applyFill="1" applyBorder="1" applyAlignment="1">
      <alignment horizontal="center"/>
    </xf>
    <xf numFmtId="49" fontId="0" fillId="6" borderId="152" xfId="0" applyNumberFormat="1" applyFont="1" applyFill="1" applyBorder="1" applyAlignment="1">
      <alignment horizontal="center"/>
    </xf>
    <xf numFmtId="0" fontId="40" fillId="0" borderId="30" xfId="0" applyFont="1" applyBorder="1" applyAlignment="1">
      <alignment/>
    </xf>
    <xf numFmtId="3" fontId="0" fillId="0" borderId="30" xfId="0" applyNumberFormat="1" applyFont="1" applyBorder="1" applyAlignment="1">
      <alignment horizontal="center"/>
    </xf>
    <xf numFmtId="49" fontId="0" fillId="0" borderId="153" xfId="0" applyNumberFormat="1" applyFont="1" applyBorder="1" applyAlignment="1">
      <alignment horizontal="center"/>
    </xf>
    <xf numFmtId="49" fontId="0" fillId="0" borderId="154" xfId="0" applyNumberFormat="1" applyFont="1" applyBorder="1" applyAlignment="1">
      <alignment horizontal="center"/>
    </xf>
    <xf numFmtId="49" fontId="0" fillId="0" borderId="155" xfId="0" applyNumberFormat="1" applyFont="1" applyBorder="1" applyAlignment="1">
      <alignment horizontal="center"/>
    </xf>
    <xf numFmtId="49" fontId="0" fillId="0" borderId="155" xfId="0" applyNumberFormat="1" applyBorder="1" applyAlignment="1">
      <alignment horizontal="center"/>
    </xf>
    <xf numFmtId="49" fontId="0" fillId="0" borderId="156" xfId="0" applyNumberFormat="1" applyFont="1" applyBorder="1" applyAlignment="1">
      <alignment horizontal="center"/>
    </xf>
    <xf numFmtId="49" fontId="0" fillId="13" borderId="153" xfId="0" applyNumberFormat="1" applyFont="1" applyFill="1" applyBorder="1" applyAlignment="1">
      <alignment horizontal="center"/>
    </xf>
    <xf numFmtId="49" fontId="0" fillId="13" borderId="154" xfId="0" applyNumberFormat="1" applyFont="1" applyFill="1" applyBorder="1" applyAlignment="1">
      <alignment horizontal="center"/>
    </xf>
    <xf numFmtId="49" fontId="0" fillId="13" borderId="155" xfId="0" applyNumberFormat="1" applyFont="1" applyFill="1" applyBorder="1" applyAlignment="1">
      <alignment horizontal="center"/>
    </xf>
    <xf numFmtId="49" fontId="0" fillId="13" borderId="156" xfId="0" applyNumberFormat="1" applyFont="1" applyFill="1" applyBorder="1" applyAlignment="1">
      <alignment horizontal="center"/>
    </xf>
    <xf numFmtId="49" fontId="0" fillId="13" borderId="157" xfId="0" applyNumberFormat="1" applyFont="1" applyFill="1" applyBorder="1" applyAlignment="1">
      <alignment horizontal="center"/>
    </xf>
    <xf numFmtId="49" fontId="0" fillId="0" borderId="157" xfId="0" applyNumberFormat="1" applyFont="1" applyBorder="1" applyAlignment="1">
      <alignment horizontal="center"/>
    </xf>
    <xf numFmtId="0" fontId="0" fillId="13" borderId="47" xfId="0" applyFont="1" applyFill="1" applyBorder="1" applyAlignment="1">
      <alignment horizontal="center"/>
    </xf>
    <xf numFmtId="3" fontId="0" fillId="13" borderId="44" xfId="0" applyNumberFormat="1" applyFont="1" applyFill="1" applyBorder="1" applyAlignment="1">
      <alignment horizontal="center"/>
    </xf>
    <xf numFmtId="3" fontId="0" fillId="13" borderId="47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49" fontId="0" fillId="0" borderId="72" xfId="0" applyNumberFormat="1" applyBorder="1" applyAlignment="1">
      <alignment horizontal="center"/>
    </xf>
    <xf numFmtId="0" fontId="0" fillId="13" borderId="117" xfId="0" applyFill="1" applyBorder="1" applyAlignment="1">
      <alignment/>
    </xf>
    <xf numFmtId="3" fontId="0" fillId="13" borderId="72" xfId="0" applyNumberFormat="1" applyFont="1" applyFill="1" applyBorder="1" applyAlignment="1">
      <alignment horizontal="center"/>
    </xf>
    <xf numFmtId="3" fontId="24" fillId="6" borderId="108" xfId="0" applyNumberFormat="1" applyFont="1" applyFill="1" applyBorder="1" applyAlignment="1">
      <alignment horizontal="center"/>
    </xf>
    <xf numFmtId="0" fontId="34" fillId="13" borderId="21" xfId="0" applyFont="1" applyFill="1" applyBorder="1" applyAlignment="1">
      <alignment/>
    </xf>
    <xf numFmtId="3" fontId="0" fillId="13" borderId="68" xfId="1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 horizontal="center"/>
    </xf>
    <xf numFmtId="0" fontId="0" fillId="13" borderId="147" xfId="0" applyFill="1" applyBorder="1" applyAlignment="1">
      <alignment/>
    </xf>
    <xf numFmtId="0" fontId="57" fillId="0" borderId="21" xfId="0" applyFont="1" applyBorder="1" applyAlignment="1">
      <alignment/>
    </xf>
    <xf numFmtId="0" fontId="25" fillId="13" borderId="124" xfId="0" applyFont="1" applyFill="1" applyBorder="1" applyAlignment="1">
      <alignment/>
    </xf>
    <xf numFmtId="0" fontId="0" fillId="13" borderId="128" xfId="0" applyFill="1" applyBorder="1" applyAlignment="1">
      <alignment/>
    </xf>
    <xf numFmtId="0" fontId="25" fillId="13" borderId="140" xfId="0" applyFont="1" applyFill="1" applyBorder="1" applyAlignment="1">
      <alignment/>
    </xf>
    <xf numFmtId="49" fontId="0" fillId="0" borderId="156" xfId="0" applyNumberFormat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114" xfId="0" applyFill="1" applyBorder="1" applyAlignment="1">
      <alignment/>
    </xf>
    <xf numFmtId="3" fontId="36" fillId="6" borderId="158" xfId="4" applyNumberFormat="1" applyFont="1" applyFill="1" applyBorder="1" applyAlignment="1" applyProtection="1">
      <alignment horizontal="center"/>
      <protection/>
    </xf>
    <xf numFmtId="0" fontId="0" fillId="13" borderId="11" xfId="0" applyFont="1" applyFill="1" applyBorder="1" applyAlignment="1">
      <alignment/>
    </xf>
    <xf numFmtId="49" fontId="0" fillId="0" borderId="30" xfId="0" applyNumberFormat="1" applyFont="1" applyBorder="1" applyAlignment="1">
      <alignment horizontal="center"/>
    </xf>
    <xf numFmtId="3" fontId="0" fillId="0" borderId="124" xfId="0" applyNumberFormat="1" applyFont="1" applyFill="1" applyBorder="1" applyAlignment="1" applyProtection="1">
      <alignment/>
      <protection/>
    </xf>
    <xf numFmtId="3" fontId="24" fillId="6" borderId="159" xfId="0" applyNumberFormat="1" applyFont="1" applyFill="1" applyBorder="1" applyAlignment="1">
      <alignment horizontal="center"/>
    </xf>
    <xf numFmtId="3" fontId="0" fillId="13" borderId="79" xfId="0" applyNumberFormat="1" applyFont="1" applyFill="1" applyBorder="1" applyAlignment="1">
      <alignment horizontal="center"/>
    </xf>
    <xf numFmtId="3" fontId="24" fillId="6" borderId="30" xfId="0" applyNumberFormat="1" applyFont="1" applyFill="1" applyBorder="1" applyAlignment="1">
      <alignment horizontal="center"/>
    </xf>
    <xf numFmtId="3" fontId="0" fillId="13" borderId="160" xfId="0" applyNumberFormat="1" applyFont="1" applyFill="1" applyBorder="1" applyAlignment="1">
      <alignment horizontal="center"/>
    </xf>
    <xf numFmtId="3" fontId="0" fillId="13" borderId="161" xfId="0" applyNumberFormat="1" applyFont="1" applyFill="1" applyBorder="1" applyAlignment="1">
      <alignment horizontal="center"/>
    </xf>
    <xf numFmtId="3" fontId="0" fillId="0" borderId="161" xfId="0" applyNumberFormat="1" applyFont="1" applyFill="1" applyBorder="1" applyAlignment="1">
      <alignment horizontal="center"/>
    </xf>
    <xf numFmtId="0" fontId="24" fillId="6" borderId="94" xfId="0" applyFont="1" applyFill="1" applyBorder="1" applyAlignment="1">
      <alignment horizontal="center"/>
    </xf>
    <xf numFmtId="49" fontId="24" fillId="6" borderId="111" xfId="0" applyNumberFormat="1" applyFont="1" applyFill="1" applyBorder="1" applyAlignment="1">
      <alignment horizontal="center"/>
    </xf>
    <xf numFmtId="3" fontId="0" fillId="13" borderId="47" xfId="0" applyNumberFormat="1" applyFill="1" applyBorder="1" applyAlignment="1">
      <alignment horizontal="center"/>
    </xf>
    <xf numFmtId="3" fontId="0" fillId="0" borderId="47" xfId="0" applyNumberFormat="1" applyFont="1" applyFill="1" applyBorder="1" applyAlignment="1">
      <alignment horizontal="center"/>
    </xf>
    <xf numFmtId="3" fontId="24" fillId="6" borderId="33" xfId="0" applyNumberFormat="1" applyFont="1" applyFill="1" applyBorder="1" applyAlignment="1">
      <alignment horizontal="center"/>
    </xf>
    <xf numFmtId="3" fontId="0" fillId="13" borderId="162" xfId="0" applyNumberFormat="1" applyFont="1" applyFill="1" applyBorder="1" applyAlignment="1">
      <alignment horizontal="center"/>
    </xf>
    <xf numFmtId="3" fontId="0" fillId="13" borderId="137" xfId="0" applyNumberFormat="1" applyFont="1" applyFill="1" applyBorder="1" applyAlignment="1">
      <alignment horizontal="center"/>
    </xf>
    <xf numFmtId="3" fontId="0" fillId="13" borderId="163" xfId="0" applyNumberFormat="1" applyFont="1" applyFill="1" applyBorder="1" applyAlignment="1">
      <alignment horizontal="center"/>
    </xf>
    <xf numFmtId="3" fontId="0" fillId="13" borderId="70" xfId="0" applyNumberFormat="1" applyFont="1" applyFill="1" applyBorder="1" applyAlignment="1">
      <alignment horizontal="center"/>
    </xf>
    <xf numFmtId="3" fontId="24" fillId="6" borderId="33" xfId="36" applyNumberFormat="1" applyFont="1" applyFill="1" applyBorder="1" applyAlignment="1" applyProtection="1">
      <alignment horizontal="center"/>
      <protection/>
    </xf>
    <xf numFmtId="0" fontId="0" fillId="13" borderId="160" xfId="0" applyFont="1" applyFill="1" applyBorder="1" applyAlignment="1">
      <alignment horizontal="center"/>
    </xf>
    <xf numFmtId="3" fontId="0" fillId="13" borderId="161" xfId="0" applyNumberFormat="1" applyFont="1" applyFill="1" applyBorder="1" applyAlignment="1">
      <alignment horizontal="center"/>
    </xf>
    <xf numFmtId="3" fontId="0" fillId="13" borderId="160" xfId="0" applyNumberFormat="1" applyFont="1" applyFill="1" applyBorder="1" applyAlignment="1">
      <alignment horizontal="center"/>
    </xf>
    <xf numFmtId="3" fontId="0" fillId="13" borderId="47" xfId="0" applyNumberFormat="1" applyFont="1" applyFill="1" applyBorder="1" applyAlignment="1">
      <alignment horizontal="center"/>
    </xf>
    <xf numFmtId="3" fontId="0" fillId="0" borderId="79" xfId="0" applyNumberFormat="1" applyFont="1" applyFill="1" applyBorder="1" applyAlignment="1">
      <alignment horizontal="center"/>
    </xf>
    <xf numFmtId="49" fontId="0" fillId="13" borderId="137" xfId="0" applyNumberFormat="1" applyFont="1" applyFill="1" applyBorder="1" applyAlignment="1">
      <alignment horizontal="center"/>
    </xf>
    <xf numFmtId="49" fontId="0" fillId="13" borderId="70" xfId="0" applyNumberFormat="1" applyFont="1" applyFill="1" applyBorder="1" applyAlignment="1">
      <alignment horizontal="center"/>
    </xf>
    <xf numFmtId="49" fontId="0" fillId="13" borderId="73" xfId="0" applyNumberFormat="1" applyFont="1" applyFill="1" applyBorder="1" applyAlignment="1">
      <alignment horizontal="center"/>
    </xf>
    <xf numFmtId="49" fontId="0" fillId="13" borderId="164" xfId="0" applyNumberFormat="1" applyFont="1" applyFill="1" applyBorder="1" applyAlignment="1">
      <alignment horizontal="center"/>
    </xf>
    <xf numFmtId="49" fontId="0" fillId="13" borderId="127" xfId="0" applyNumberFormat="1" applyFont="1" applyFill="1" applyBorder="1" applyAlignment="1">
      <alignment horizontal="center"/>
    </xf>
    <xf numFmtId="49" fontId="0" fillId="13" borderId="70" xfId="0" applyNumberFormat="1" applyFill="1" applyBorder="1" applyAlignment="1">
      <alignment horizontal="center"/>
    </xf>
    <xf numFmtId="49" fontId="0" fillId="13" borderId="73" xfId="0" applyNumberFormat="1" applyFill="1" applyBorder="1" applyAlignment="1">
      <alignment horizontal="center"/>
    </xf>
    <xf numFmtId="49" fontId="0" fillId="6" borderId="165" xfId="0" applyNumberFormat="1" applyFont="1" applyFill="1" applyBorder="1" applyAlignment="1">
      <alignment horizontal="center"/>
    </xf>
    <xf numFmtId="49" fontId="33" fillId="6" borderId="166" xfId="0" applyNumberFormat="1" applyFont="1" applyFill="1" applyBorder="1" applyAlignment="1">
      <alignment horizontal="center"/>
    </xf>
    <xf numFmtId="3" fontId="34" fillId="13" borderId="167" xfId="0" applyNumberFormat="1" applyFont="1" applyFill="1" applyBorder="1" applyAlignment="1">
      <alignment horizontal="center"/>
    </xf>
    <xf numFmtId="3" fontId="34" fillId="13" borderId="168" xfId="0" applyNumberFormat="1" applyFont="1" applyFill="1" applyBorder="1" applyAlignment="1">
      <alignment horizontal="center"/>
    </xf>
    <xf numFmtId="3" fontId="34" fillId="13" borderId="169" xfId="0" applyNumberFormat="1" applyFont="1" applyFill="1" applyBorder="1" applyAlignment="1">
      <alignment horizontal="center"/>
    </xf>
    <xf numFmtId="3" fontId="34" fillId="13" borderId="170" xfId="0" applyNumberFormat="1" applyFont="1" applyFill="1" applyBorder="1" applyAlignment="1">
      <alignment horizontal="center"/>
    </xf>
    <xf numFmtId="3" fontId="34" fillId="13" borderId="171" xfId="0" applyNumberFormat="1" applyFont="1" applyFill="1" applyBorder="1" applyAlignment="1">
      <alignment horizontal="center"/>
    </xf>
    <xf numFmtId="3" fontId="33" fillId="6" borderId="172" xfId="0" applyNumberFormat="1" applyFont="1" applyFill="1" applyBorder="1" applyAlignment="1">
      <alignment horizontal="center"/>
    </xf>
    <xf numFmtId="0" fontId="56" fillId="0" borderId="170" xfId="0" applyFont="1" applyBorder="1" applyAlignment="1">
      <alignment/>
    </xf>
    <xf numFmtId="0" fontId="34" fillId="0" borderId="170" xfId="0" applyFont="1" applyBorder="1" applyAlignment="1">
      <alignment/>
    </xf>
    <xf numFmtId="3" fontId="34" fillId="13" borderId="173" xfId="0" applyNumberFormat="1" applyFont="1" applyFill="1" applyBorder="1" applyAlignment="1">
      <alignment horizontal="center"/>
    </xf>
    <xf numFmtId="3" fontId="34" fillId="13" borderId="174" xfId="0" applyNumberFormat="1" applyFont="1" applyFill="1" applyBorder="1" applyAlignment="1">
      <alignment horizontal="center"/>
    </xf>
    <xf numFmtId="3" fontId="34" fillId="0" borderId="174" xfId="0" applyNumberFormat="1" applyFont="1" applyFill="1" applyBorder="1" applyAlignment="1">
      <alignment horizontal="center"/>
    </xf>
    <xf numFmtId="3" fontId="34" fillId="13" borderId="169" xfId="0" applyNumberFormat="1" applyFont="1" applyFill="1" applyBorder="1" applyAlignment="1">
      <alignment horizontal="center"/>
    </xf>
    <xf numFmtId="3" fontId="33" fillId="6" borderId="175" xfId="0" applyNumberFormat="1" applyFont="1" applyFill="1" applyBorder="1" applyAlignment="1">
      <alignment horizontal="center"/>
    </xf>
    <xf numFmtId="0" fontId="56" fillId="13" borderId="167" xfId="0" applyFont="1" applyFill="1" applyBorder="1" applyAlignment="1">
      <alignment horizontal="center"/>
    </xf>
    <xf numFmtId="49" fontId="56" fillId="13" borderId="176" xfId="0" applyNumberFormat="1" applyFont="1" applyFill="1" applyBorder="1" applyAlignment="1">
      <alignment horizontal="center"/>
    </xf>
    <xf numFmtId="3" fontId="34" fillId="0" borderId="169" xfId="0" applyNumberFormat="1" applyFont="1" applyFill="1" applyBorder="1" applyAlignment="1">
      <alignment horizontal="center"/>
    </xf>
    <xf numFmtId="3" fontId="34" fillId="0" borderId="168" xfId="0" applyNumberFormat="1" applyFont="1" applyFill="1" applyBorder="1" applyAlignment="1">
      <alignment horizontal="center"/>
    </xf>
    <xf numFmtId="3" fontId="57" fillId="13" borderId="169" xfId="0" applyNumberFormat="1" applyFont="1" applyFill="1" applyBorder="1" applyAlignment="1">
      <alignment horizontal="center"/>
    </xf>
    <xf numFmtId="3" fontId="56" fillId="6" borderId="172" xfId="0" applyNumberFormat="1" applyFont="1" applyFill="1" applyBorder="1" applyAlignment="1">
      <alignment horizontal="center"/>
    </xf>
    <xf numFmtId="49" fontId="56" fillId="13" borderId="167" xfId="0" applyNumberFormat="1" applyFont="1" applyFill="1" applyBorder="1" applyAlignment="1">
      <alignment horizontal="center"/>
    </xf>
    <xf numFmtId="3" fontId="34" fillId="13" borderId="176" xfId="0" applyNumberFormat="1" applyFont="1" applyFill="1" applyBorder="1" applyAlignment="1">
      <alignment horizontal="center"/>
    </xf>
    <xf numFmtId="3" fontId="34" fillId="13" borderId="177" xfId="0" applyNumberFormat="1" applyFont="1" applyFill="1" applyBorder="1" applyAlignment="1">
      <alignment horizontal="center"/>
    </xf>
    <xf numFmtId="3" fontId="34" fillId="13" borderId="178" xfId="0" applyNumberFormat="1" applyFont="1" applyFill="1" applyBorder="1" applyAlignment="1">
      <alignment horizontal="center"/>
    </xf>
    <xf numFmtId="3" fontId="34" fillId="13" borderId="179" xfId="0" applyNumberFormat="1" applyFont="1" applyFill="1" applyBorder="1" applyAlignment="1">
      <alignment horizontal="center"/>
    </xf>
    <xf numFmtId="3" fontId="34" fillId="0" borderId="179" xfId="0" applyNumberFormat="1" applyFont="1" applyFill="1" applyBorder="1" applyAlignment="1">
      <alignment horizontal="center"/>
    </xf>
    <xf numFmtId="3" fontId="56" fillId="13" borderId="167" xfId="0" applyNumberFormat="1" applyFont="1" applyFill="1" applyBorder="1" applyAlignment="1">
      <alignment horizontal="center"/>
    </xf>
    <xf numFmtId="3" fontId="34" fillId="13" borderId="180" xfId="0" applyNumberFormat="1" applyFont="1" applyFill="1" applyBorder="1" applyAlignment="1">
      <alignment horizontal="center"/>
    </xf>
    <xf numFmtId="3" fontId="57" fillId="13" borderId="178" xfId="0" applyNumberFormat="1" applyFont="1" applyFill="1" applyBorder="1" applyAlignment="1">
      <alignment horizontal="center"/>
    </xf>
    <xf numFmtId="3" fontId="34" fillId="13" borderId="181" xfId="0" applyNumberFormat="1" applyFont="1" applyFill="1" applyBorder="1" applyAlignment="1">
      <alignment horizontal="center"/>
    </xf>
    <xf numFmtId="3" fontId="56" fillId="6" borderId="175" xfId="0" applyNumberFormat="1" applyFont="1" applyFill="1" applyBorder="1" applyAlignment="1">
      <alignment horizontal="center"/>
    </xf>
    <xf numFmtId="3" fontId="34" fillId="0" borderId="178" xfId="0" applyNumberFormat="1" applyFont="1" applyFill="1" applyBorder="1" applyAlignment="1">
      <alignment horizontal="center"/>
    </xf>
    <xf numFmtId="3" fontId="0" fillId="13" borderId="167" xfId="0" applyNumberFormat="1" applyFont="1" applyFill="1" applyBorder="1" applyAlignment="1">
      <alignment horizontal="center"/>
    </xf>
    <xf numFmtId="4" fontId="29" fillId="13" borderId="170" xfId="0" applyNumberFormat="1" applyFont="1" applyFill="1" applyBorder="1" applyAlignment="1">
      <alignment horizontal="center"/>
    </xf>
    <xf numFmtId="3" fontId="39" fillId="6" borderId="33" xfId="0" applyNumberFormat="1" applyFont="1" applyFill="1" applyBorder="1" applyAlignment="1">
      <alignment horizontal="center"/>
    </xf>
    <xf numFmtId="3" fontId="39" fillId="12" borderId="182" xfId="0" applyNumberFormat="1" applyFont="1" applyFill="1" applyBorder="1" applyAlignment="1">
      <alignment horizontal="center"/>
    </xf>
    <xf numFmtId="3" fontId="58" fillId="13" borderId="94" xfId="0" applyNumberFormat="1" applyFont="1" applyFill="1" applyBorder="1" applyAlignment="1">
      <alignment horizontal="center"/>
    </xf>
    <xf numFmtId="3" fontId="39" fillId="12" borderId="33" xfId="0" applyNumberFormat="1" applyFont="1" applyFill="1" applyBorder="1" applyAlignment="1">
      <alignment horizontal="center"/>
    </xf>
    <xf numFmtId="3" fontId="58" fillId="13" borderId="111" xfId="0" applyNumberFormat="1" applyFont="1" applyFill="1" applyBorder="1" applyAlignment="1">
      <alignment horizontal="center"/>
    </xf>
    <xf numFmtId="3" fontId="58" fillId="0" borderId="13" xfId="0" applyNumberFormat="1" applyFont="1" applyBorder="1" applyAlignment="1">
      <alignment horizontal="center"/>
    </xf>
    <xf numFmtId="3" fontId="39" fillId="19" borderId="33" xfId="0" applyNumberFormat="1" applyFont="1" applyFill="1" applyBorder="1" applyAlignment="1">
      <alignment horizontal="center"/>
    </xf>
    <xf numFmtId="0" fontId="29" fillId="18" borderId="183" xfId="0" applyFont="1" applyFill="1" applyBorder="1" applyAlignment="1" applyProtection="1">
      <alignment/>
      <protection/>
    </xf>
    <xf numFmtId="0" fontId="24" fillId="18" borderId="184" xfId="0" applyFont="1" applyFill="1" applyBorder="1" applyAlignment="1" applyProtection="1">
      <alignment/>
      <protection/>
    </xf>
    <xf numFmtId="3" fontId="24" fillId="18" borderId="109" xfId="4" applyNumberFormat="1" applyFont="1" applyFill="1" applyBorder="1" applyAlignment="1" applyProtection="1">
      <alignment/>
      <protection/>
    </xf>
    <xf numFmtId="3" fontId="24" fillId="13" borderId="185" xfId="4" applyNumberFormat="1" applyFont="1" applyFill="1" applyBorder="1" applyAlignment="1" applyProtection="1">
      <alignment/>
      <protection/>
    </xf>
    <xf numFmtId="3" fontId="24" fillId="18" borderId="183" xfId="4" applyNumberFormat="1" applyFont="1" applyFill="1" applyBorder="1" applyAlignment="1" applyProtection="1">
      <alignment/>
      <protection/>
    </xf>
    <xf numFmtId="3" fontId="0" fillId="18" borderId="186" xfId="0" applyNumberFormat="1" applyFont="1" applyFill="1" applyBorder="1" applyAlignment="1" applyProtection="1">
      <alignment/>
      <protection/>
    </xf>
    <xf numFmtId="3" fontId="0" fillId="18" borderId="187" xfId="0" applyNumberFormat="1" applyFont="1" applyFill="1" applyBorder="1" applyAlignment="1" applyProtection="1">
      <alignment/>
      <protection/>
    </xf>
    <xf numFmtId="3" fontId="0" fillId="18" borderId="188" xfId="0" applyNumberFormat="1" applyFont="1" applyFill="1" applyBorder="1" applyAlignment="1" applyProtection="1">
      <alignment/>
      <protection/>
    </xf>
    <xf numFmtId="3" fontId="24" fillId="18" borderId="186" xfId="4" applyNumberFormat="1" applyFont="1" applyFill="1" applyBorder="1" applyAlignment="1" applyProtection="1">
      <alignment/>
      <protection/>
    </xf>
    <xf numFmtId="3" fontId="24" fillId="18" borderId="186" xfId="0" applyNumberFormat="1" applyFont="1" applyFill="1" applyBorder="1" applyAlignment="1" applyProtection="1">
      <alignment/>
      <protection/>
    </xf>
    <xf numFmtId="3" fontId="24" fillId="18" borderId="188" xfId="0" applyNumberFormat="1" applyFont="1" applyFill="1" applyBorder="1" applyAlignment="1" applyProtection="1">
      <alignment/>
      <protection/>
    </xf>
    <xf numFmtId="3" fontId="24" fillId="18" borderId="189" xfId="4" applyNumberFormat="1" applyFont="1" applyFill="1" applyBorder="1" applyAlignment="1" applyProtection="1">
      <alignment/>
      <protection/>
    </xf>
    <xf numFmtId="0" fontId="29" fillId="18" borderId="187" xfId="0" applyFont="1" applyFill="1" applyBorder="1" applyAlignment="1" applyProtection="1">
      <alignment/>
      <protection/>
    </xf>
    <xf numFmtId="3" fontId="24" fillId="18" borderId="183" xfId="4" applyNumberFormat="1" applyFont="1" applyFill="1" applyBorder="1" applyAlignment="1" applyProtection="1">
      <alignment horizontal="right"/>
      <protection/>
    </xf>
    <xf numFmtId="3" fontId="0" fillId="18" borderId="186" xfId="0" applyNumberFormat="1" applyFont="1" applyFill="1" applyBorder="1" applyAlignment="1" applyProtection="1">
      <alignment horizontal="right"/>
      <protection/>
    </xf>
    <xf numFmtId="3" fontId="0" fillId="18" borderId="188" xfId="0" applyNumberFormat="1" applyFont="1" applyFill="1" applyBorder="1" applyAlignment="1" applyProtection="1">
      <alignment horizontal="right"/>
      <protection/>
    </xf>
    <xf numFmtId="0" fontId="0" fillId="18" borderId="186" xfId="4" applyNumberFormat="1" applyFont="1" applyFill="1" applyBorder="1" applyAlignment="1" applyProtection="1">
      <alignment horizontal="right"/>
      <protection/>
    </xf>
    <xf numFmtId="0" fontId="0" fillId="18" borderId="187" xfId="0" applyFont="1" applyFill="1" applyBorder="1" applyAlignment="1" applyProtection="1">
      <alignment horizontal="right"/>
      <protection/>
    </xf>
    <xf numFmtId="0" fontId="24" fillId="18" borderId="186" xfId="0" applyFont="1" applyFill="1" applyBorder="1" applyAlignment="1" applyProtection="1">
      <alignment horizontal="right"/>
      <protection/>
    </xf>
    <xf numFmtId="0" fontId="0" fillId="18" borderId="186" xfId="0" applyFont="1" applyFill="1" applyBorder="1" applyAlignment="1" applyProtection="1">
      <alignment horizontal="right"/>
      <protection/>
    </xf>
    <xf numFmtId="3" fontId="0" fillId="18" borderId="190" xfId="0" applyNumberFormat="1" applyFont="1" applyFill="1" applyBorder="1" applyAlignment="1" applyProtection="1">
      <alignment horizontal="right"/>
      <protection/>
    </xf>
    <xf numFmtId="0" fontId="24" fillId="18" borderId="191" xfId="0" applyFont="1" applyFill="1" applyBorder="1" applyAlignment="1" applyProtection="1">
      <alignment horizontal="right"/>
      <protection/>
    </xf>
    <xf numFmtId="0" fontId="24" fillId="18" borderId="187" xfId="4" applyNumberFormat="1" applyFont="1" applyFill="1" applyBorder="1" applyAlignment="1" applyProtection="1">
      <alignment horizontal="right"/>
      <protection/>
    </xf>
    <xf numFmtId="1" fontId="0" fillId="18" borderId="186" xfId="0" applyNumberFormat="1" applyFont="1" applyFill="1" applyBorder="1" applyAlignment="1" applyProtection="1">
      <alignment horizontal="right"/>
      <protection/>
    </xf>
    <xf numFmtId="3" fontId="24" fillId="18" borderId="186" xfId="0" applyNumberFormat="1" applyFont="1" applyFill="1" applyBorder="1" applyAlignment="1" applyProtection="1">
      <alignment horizontal="right"/>
      <protection/>
    </xf>
    <xf numFmtId="1" fontId="0" fillId="18" borderId="188" xfId="0" applyNumberFormat="1" applyFont="1" applyFill="1" applyBorder="1" applyAlignment="1" applyProtection="1">
      <alignment horizontal="right"/>
      <protection/>
    </xf>
    <xf numFmtId="0" fontId="0" fillId="18" borderId="188" xfId="4" applyNumberFormat="1" applyFont="1" applyFill="1" applyBorder="1" applyAlignment="1" applyProtection="1">
      <alignment horizontal="right"/>
      <protection/>
    </xf>
    <xf numFmtId="0" fontId="0" fillId="18" borderId="188" xfId="0" applyFont="1" applyFill="1" applyBorder="1" applyAlignment="1" applyProtection="1">
      <alignment horizontal="right"/>
      <protection/>
    </xf>
    <xf numFmtId="3" fontId="0" fillId="18" borderId="186" xfId="4" applyNumberFormat="1" applyFont="1" applyFill="1" applyBorder="1" applyAlignment="1" applyProtection="1">
      <alignment horizontal="right"/>
      <protection/>
    </xf>
    <xf numFmtId="3" fontId="24" fillId="18" borderId="186" xfId="4" applyNumberFormat="1" applyFont="1" applyFill="1" applyBorder="1" applyAlignment="1" applyProtection="1">
      <alignment horizontal="right"/>
      <protection/>
    </xf>
    <xf numFmtId="3" fontId="0" fillId="18" borderId="188" xfId="4" applyNumberFormat="1" applyFont="1" applyFill="1" applyBorder="1" applyAlignment="1" applyProtection="1">
      <alignment horizontal="right"/>
      <protection/>
    </xf>
    <xf numFmtId="3" fontId="24" fillId="18" borderId="188" xfId="0" applyNumberFormat="1" applyFont="1" applyFill="1" applyBorder="1" applyAlignment="1" applyProtection="1">
      <alignment horizontal="right"/>
      <protection/>
    </xf>
    <xf numFmtId="3" fontId="24" fillId="18" borderId="187" xfId="0" applyNumberFormat="1" applyFont="1" applyFill="1" applyBorder="1" applyAlignment="1" applyProtection="1">
      <alignment horizontal="right"/>
      <protection/>
    </xf>
    <xf numFmtId="3" fontId="24" fillId="18" borderId="189" xfId="0" applyNumberFormat="1" applyFont="1" applyFill="1" applyBorder="1" applyAlignment="1" applyProtection="1">
      <alignment horizontal="right"/>
      <protection/>
    </xf>
    <xf numFmtId="3" fontId="0" fillId="13" borderId="47" xfId="0" applyNumberFormat="1" applyFill="1" applyBorder="1" applyAlignment="1">
      <alignment horizontal="left"/>
    </xf>
    <xf numFmtId="3" fontId="0" fillId="0" borderId="102" xfId="0" applyNumberFormat="1" applyFont="1" applyFill="1" applyBorder="1" applyAlignment="1">
      <alignment/>
    </xf>
    <xf numFmtId="0" fontId="0" fillId="0" borderId="115" xfId="0" applyFont="1" applyFill="1" applyBorder="1" applyAlignment="1">
      <alignment/>
    </xf>
    <xf numFmtId="49" fontId="0" fillId="0" borderId="116" xfId="0" applyNumberFormat="1" applyBorder="1" applyAlignment="1">
      <alignment horizontal="left"/>
    </xf>
    <xf numFmtId="3" fontId="0" fillId="13" borderId="116" xfId="0" applyNumberFormat="1" applyFont="1" applyFill="1" applyBorder="1" applyAlignment="1">
      <alignment horizontal="left"/>
    </xf>
    <xf numFmtId="3" fontId="0" fillId="13" borderId="124" xfId="0" applyNumberFormat="1" applyFont="1" applyFill="1" applyBorder="1" applyAlignment="1">
      <alignment horizontal="left"/>
    </xf>
    <xf numFmtId="49" fontId="45" fillId="0" borderId="117" xfId="0" applyNumberFormat="1" applyFont="1" applyBorder="1" applyAlignment="1">
      <alignment horizontal="center"/>
    </xf>
    <xf numFmtId="0" fontId="0" fillId="0" borderId="124" xfId="0" applyFont="1" applyBorder="1" applyAlignment="1">
      <alignment/>
    </xf>
    <xf numFmtId="0" fontId="0" fillId="0" borderId="119" xfId="0" applyFont="1" applyBorder="1" applyAlignment="1">
      <alignment/>
    </xf>
    <xf numFmtId="3" fontId="0" fillId="13" borderId="113" xfId="0" applyNumberFormat="1" applyFont="1" applyFill="1" applyBorder="1" applyAlignment="1">
      <alignment horizontal="left"/>
    </xf>
    <xf numFmtId="3" fontId="0" fillId="20" borderId="119" xfId="0" applyNumberFormat="1" applyFont="1" applyFill="1" applyBorder="1" applyAlignment="1">
      <alignment horizontal="right"/>
    </xf>
    <xf numFmtId="3" fontId="0" fillId="21" borderId="119" xfId="0" applyNumberFormat="1" applyFont="1" applyFill="1" applyBorder="1" applyAlignment="1">
      <alignment horizontal="right"/>
    </xf>
    <xf numFmtId="49" fontId="0" fillId="21" borderId="119" xfId="0" applyNumberFormat="1" applyFont="1" applyFill="1" applyBorder="1" applyAlignment="1">
      <alignment horizontal="right"/>
    </xf>
    <xf numFmtId="49" fontId="0" fillId="22" borderId="119" xfId="0" applyNumberFormat="1" applyFont="1" applyFill="1" applyBorder="1" applyAlignment="1">
      <alignment horizontal="right"/>
    </xf>
    <xf numFmtId="3" fontId="0" fillId="22" borderId="119" xfId="0" applyNumberFormat="1" applyFont="1" applyFill="1" applyBorder="1" applyAlignment="1">
      <alignment horizontal="right"/>
    </xf>
    <xf numFmtId="3" fontId="24" fillId="21" borderId="119" xfId="0" applyNumberFormat="1" applyFont="1" applyFill="1" applyBorder="1" applyAlignment="1">
      <alignment horizontal="right"/>
    </xf>
    <xf numFmtId="3" fontId="0" fillId="0" borderId="161" xfId="0" applyNumberFormat="1" applyFont="1" applyFill="1" applyBorder="1" applyAlignment="1">
      <alignment horizontal="center"/>
    </xf>
    <xf numFmtId="3" fontId="24" fillId="23" borderId="20" xfId="1" applyNumberFormat="1" applyFont="1" applyFill="1" applyBorder="1" applyAlignment="1" applyProtection="1">
      <alignment/>
      <protection/>
    </xf>
    <xf numFmtId="3" fontId="0" fillId="0" borderId="110" xfId="4" applyNumberFormat="1" applyFont="1" applyFill="1" applyBorder="1" applyAlignment="1" applyProtection="1">
      <alignment/>
      <protection/>
    </xf>
    <xf numFmtId="3" fontId="0" fillId="0" borderId="192" xfId="4" applyNumberFormat="1" applyFont="1" applyFill="1" applyBorder="1" applyAlignment="1" applyProtection="1">
      <alignment/>
      <protection locked="0"/>
    </xf>
    <xf numFmtId="3" fontId="0" fillId="0" borderId="135" xfId="0" applyNumberFormat="1" applyFont="1" applyFill="1" applyBorder="1" applyAlignment="1" applyProtection="1">
      <alignment/>
      <protection locked="0"/>
    </xf>
    <xf numFmtId="3" fontId="0" fillId="0" borderId="193" xfId="4" applyNumberFormat="1" applyFont="1" applyFill="1" applyBorder="1" applyAlignment="1" applyProtection="1">
      <alignment/>
      <protection locked="0"/>
    </xf>
    <xf numFmtId="3" fontId="0" fillId="0" borderId="135" xfId="0" applyNumberFormat="1" applyFont="1" applyFill="1" applyBorder="1" applyAlignment="1" applyProtection="1">
      <alignment/>
      <protection/>
    </xf>
    <xf numFmtId="3" fontId="0" fillId="0" borderId="193" xfId="0" applyNumberFormat="1" applyFont="1" applyFill="1" applyBorder="1" applyAlignment="1" applyProtection="1">
      <alignment/>
      <protection locked="0"/>
    </xf>
    <xf numFmtId="3" fontId="0" fillId="0" borderId="161" xfId="0" applyNumberFormat="1" applyFont="1" applyFill="1" applyBorder="1" applyAlignment="1" applyProtection="1">
      <alignment/>
      <protection locked="0"/>
    </xf>
    <xf numFmtId="3" fontId="0" fillId="0" borderId="194" xfId="0" applyNumberFormat="1" applyFont="1" applyFill="1" applyBorder="1" applyAlignment="1" applyProtection="1">
      <alignment/>
      <protection locked="0"/>
    </xf>
    <xf numFmtId="3" fontId="0" fillId="0" borderId="193" xfId="4" applyNumberFormat="1" applyFont="1" applyFill="1" applyBorder="1" applyAlignment="1" applyProtection="1">
      <alignment/>
      <protection/>
    </xf>
    <xf numFmtId="3" fontId="0" fillId="0" borderId="192" xfId="4" applyNumberFormat="1" applyFont="1" applyFill="1" applyBorder="1" applyAlignment="1" applyProtection="1">
      <alignment/>
      <protection/>
    </xf>
    <xf numFmtId="0" fontId="19" fillId="0" borderId="0" xfId="1" applyNumberFormat="1" applyFont="1" applyFill="1" applyBorder="1" applyAlignment="1" applyProtection="1">
      <alignment/>
      <protection/>
    </xf>
    <xf numFmtId="3" fontId="28" fillId="13" borderId="101" xfId="4" applyNumberFormat="1" applyFont="1" applyFill="1" applyBorder="1" applyAlignment="1" applyProtection="1">
      <alignment horizontal="center"/>
      <protection/>
    </xf>
    <xf numFmtId="3" fontId="25" fillId="13" borderId="0" xfId="0" applyNumberFormat="1" applyFont="1" applyFill="1" applyBorder="1" applyAlignment="1" applyProtection="1">
      <alignment horizontal="center"/>
      <protection/>
    </xf>
    <xf numFmtId="9" fontId="25" fillId="13" borderId="0" xfId="48" applyFont="1" applyFill="1" applyBorder="1" applyAlignment="1" applyProtection="1">
      <alignment horizontal="center"/>
      <protection/>
    </xf>
    <xf numFmtId="3" fontId="28" fillId="13" borderId="0" xfId="4" applyNumberFormat="1" applyFont="1" applyFill="1" applyBorder="1" applyAlignment="1" applyProtection="1">
      <alignment horizontal="center"/>
      <protection/>
    </xf>
    <xf numFmtId="3" fontId="28" fillId="13" borderId="102" xfId="4" applyNumberFormat="1" applyFont="1" applyFill="1" applyBorder="1" applyAlignment="1" applyProtection="1">
      <alignment horizontal="center"/>
      <protection/>
    </xf>
    <xf numFmtId="3" fontId="28" fillId="13" borderId="104" xfId="4" applyNumberFormat="1" applyFont="1" applyFill="1" applyBorder="1" applyAlignment="1" applyProtection="1">
      <alignment horizontal="center"/>
      <protection/>
    </xf>
    <xf numFmtId="3" fontId="19" fillId="6" borderId="67" xfId="1" applyNumberFormat="1" applyFont="1" applyFill="1" applyBorder="1" applyAlignment="1" applyProtection="1">
      <alignment/>
      <protection/>
    </xf>
    <xf numFmtId="3" fontId="0" fillId="23" borderId="48" xfId="1" applyNumberFormat="1" applyFont="1" applyFill="1" applyBorder="1" applyAlignment="1" applyProtection="1">
      <alignment/>
      <protection/>
    </xf>
    <xf numFmtId="3" fontId="21" fillId="0" borderId="103" xfId="4" applyNumberFormat="1" applyFont="1" applyFill="1" applyBorder="1" applyAlignment="1" applyProtection="1">
      <alignment horizontal="center"/>
      <protection/>
    </xf>
    <xf numFmtId="3" fontId="0" fillId="0" borderId="0" xfId="1" applyNumberFormat="1" applyFont="1" applyFill="1" applyBorder="1" applyAlignment="1" applyProtection="1">
      <alignment horizontal="center"/>
      <protection/>
    </xf>
    <xf numFmtId="9" fontId="0" fillId="0" borderId="0" xfId="48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0" fillId="0" borderId="195" xfId="0" applyNumberFormat="1" applyFont="1" applyFill="1" applyBorder="1" applyAlignment="1" applyProtection="1">
      <alignment/>
      <protection/>
    </xf>
    <xf numFmtId="9" fontId="0" fillId="0" borderId="13" xfId="48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3" fontId="26" fillId="0" borderId="13" xfId="0" applyNumberFormat="1" applyFont="1" applyFill="1" applyBorder="1" applyAlignment="1" applyProtection="1">
      <alignment/>
      <protection/>
    </xf>
    <xf numFmtId="3" fontId="0" fillId="13" borderId="195" xfId="1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0" borderId="111" xfId="0" applyFont="1" applyBorder="1" applyAlignment="1">
      <alignment/>
    </xf>
    <xf numFmtId="3" fontId="0" fillId="0" borderId="21" xfId="0" applyNumberFormat="1" applyFont="1" applyFill="1" applyBorder="1" applyAlignment="1" applyProtection="1">
      <alignment/>
      <protection/>
    </xf>
    <xf numFmtId="9" fontId="0" fillId="0" borderId="21" xfId="48" applyFont="1" applyFill="1" applyBorder="1" applyAlignment="1" applyProtection="1">
      <alignment/>
      <protection/>
    </xf>
    <xf numFmtId="3" fontId="26" fillId="0" borderId="21" xfId="0" applyNumberFormat="1" applyFont="1" applyFill="1" applyBorder="1" applyAlignment="1" applyProtection="1">
      <alignment/>
      <protection/>
    </xf>
    <xf numFmtId="49" fontId="0" fillId="0" borderId="21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23" borderId="196" xfId="4" applyNumberFormat="1" applyFont="1" applyFill="1" applyBorder="1" applyAlignment="1" applyProtection="1">
      <alignment/>
      <protection/>
    </xf>
    <xf numFmtId="3" fontId="0" fillId="24" borderId="197" xfId="4" applyNumberFormat="1" applyFont="1" applyFill="1" applyBorder="1" applyAlignment="1" applyProtection="1">
      <alignment/>
      <protection/>
    </xf>
    <xf numFmtId="3" fontId="0" fillId="23" borderId="49" xfId="1" applyNumberFormat="1" applyFont="1" applyFill="1" applyBorder="1" applyAlignment="1" applyProtection="1">
      <alignment/>
      <protection/>
    </xf>
    <xf numFmtId="3" fontId="0" fillId="23" borderId="53" xfId="0" applyNumberFormat="1" applyFont="1" applyFill="1" applyBorder="1" applyAlignment="1" applyProtection="1">
      <alignment/>
      <protection/>
    </xf>
    <xf numFmtId="3" fontId="0" fillId="23" borderId="45" xfId="1" applyNumberFormat="1" applyFont="1" applyFill="1" applyBorder="1" applyAlignment="1" applyProtection="1">
      <alignment/>
      <protection/>
    </xf>
    <xf numFmtId="3" fontId="0" fillId="23" borderId="53" xfId="1" applyNumberFormat="1" applyFont="1" applyFill="1" applyBorder="1" applyAlignment="1" applyProtection="1">
      <alignment/>
      <protection/>
    </xf>
    <xf numFmtId="3" fontId="0" fillId="23" borderId="46" xfId="1" applyNumberFormat="1" applyFont="1" applyFill="1" applyBorder="1" applyAlignment="1" applyProtection="1">
      <alignment/>
      <protection/>
    </xf>
    <xf numFmtId="3" fontId="0" fillId="23" borderId="56" xfId="1" applyNumberFormat="1" applyFont="1" applyFill="1" applyBorder="1" applyAlignment="1" applyProtection="1">
      <alignment/>
      <protection/>
    </xf>
    <xf numFmtId="3" fontId="0" fillId="6" borderId="0" xfId="1" applyNumberFormat="1" applyFont="1" applyFill="1" applyBorder="1" applyAlignment="1" applyProtection="1">
      <alignment/>
      <protection/>
    </xf>
    <xf numFmtId="3" fontId="0" fillId="23" borderId="20" xfId="1" applyNumberFormat="1" applyFont="1" applyFill="1" applyBorder="1" applyAlignment="1" applyProtection="1">
      <alignment/>
      <protection/>
    </xf>
    <xf numFmtId="3" fontId="0" fillId="23" borderId="198" xfId="1" applyNumberFormat="1" applyFont="1" applyFill="1" applyBorder="1" applyAlignment="1" applyProtection="1">
      <alignment/>
      <protection/>
    </xf>
    <xf numFmtId="3" fontId="0" fillId="24" borderId="199" xfId="1" applyNumberFormat="1" applyFont="1" applyFill="1" applyBorder="1" applyAlignment="1" applyProtection="1">
      <alignment/>
      <protection/>
    </xf>
    <xf numFmtId="3" fontId="0" fillId="23" borderId="199" xfId="1" applyNumberFormat="1" applyFont="1" applyFill="1" applyBorder="1" applyAlignment="1" applyProtection="1">
      <alignment/>
      <protection/>
    </xf>
    <xf numFmtId="3" fontId="0" fillId="23" borderId="75" xfId="1" applyNumberFormat="1" applyFont="1" applyFill="1" applyBorder="1" applyAlignment="1" applyProtection="1">
      <alignment/>
      <protection/>
    </xf>
    <xf numFmtId="3" fontId="0" fillId="23" borderId="200" xfId="1" applyNumberFormat="1" applyFont="1" applyFill="1" applyBorder="1" applyAlignment="1" applyProtection="1">
      <alignment/>
      <protection/>
    </xf>
    <xf numFmtId="3" fontId="0" fillId="23" borderId="43" xfId="1" applyNumberFormat="1" applyFont="1" applyFill="1" applyBorder="1" applyAlignment="1" applyProtection="1">
      <alignment/>
      <protection/>
    </xf>
    <xf numFmtId="3" fontId="0" fillId="23" borderId="201" xfId="1" applyNumberFormat="1" applyFont="1" applyFill="1" applyBorder="1" applyAlignment="1" applyProtection="1">
      <alignment/>
      <protection/>
    </xf>
    <xf numFmtId="49" fontId="0" fillId="13" borderId="134" xfId="0" applyNumberFormat="1" applyFill="1" applyBorder="1" applyAlignment="1">
      <alignment horizontal="center"/>
    </xf>
    <xf numFmtId="49" fontId="0" fillId="13" borderId="44" xfId="0" applyNumberFormat="1" applyFill="1" applyBorder="1" applyAlignment="1">
      <alignment horizontal="center"/>
    </xf>
    <xf numFmtId="49" fontId="0" fillId="13" borderId="135" xfId="0" applyNumberFormat="1" applyFill="1" applyBorder="1" applyAlignment="1">
      <alignment horizontal="center"/>
    </xf>
    <xf numFmtId="3" fontId="1" fillId="13" borderId="44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3" fontId="0" fillId="23" borderId="67" xfId="1" applyNumberFormat="1" applyFont="1" applyFill="1" applyBorder="1" applyAlignment="1" applyProtection="1">
      <alignment/>
      <protection/>
    </xf>
    <xf numFmtId="3" fontId="25" fillId="0" borderId="13" xfId="0" applyNumberFormat="1" applyFont="1" applyFill="1" applyBorder="1" applyAlignment="1" applyProtection="1">
      <alignment horizontal="left"/>
      <protection/>
    </xf>
    <xf numFmtId="3" fontId="25" fillId="0" borderId="197" xfId="0" applyNumberFormat="1" applyFont="1" applyFill="1" applyBorder="1" applyAlignment="1" applyProtection="1">
      <alignment horizontal="left"/>
      <protection/>
    </xf>
    <xf numFmtId="2" fontId="19" fillId="6" borderId="97" xfId="0" applyNumberFormat="1" applyFont="1" applyFill="1" applyBorder="1" applyAlignment="1" applyProtection="1">
      <alignment horizontal="left"/>
      <protection/>
    </xf>
    <xf numFmtId="164" fontId="37" fillId="13" borderId="158" xfId="34" applyFont="1" applyFill="1" applyBorder="1" applyAlignment="1" applyProtection="1">
      <alignment/>
      <protection/>
    </xf>
    <xf numFmtId="0" fontId="37" fillId="13" borderId="103" xfId="1" applyNumberFormat="1" applyFont="1" applyFill="1" applyBorder="1" applyAlignment="1" applyProtection="1">
      <alignment/>
      <protection/>
    </xf>
    <xf numFmtId="3" fontId="0" fillId="0" borderId="202" xfId="0" applyNumberFormat="1" applyFont="1" applyFill="1" applyBorder="1" applyAlignment="1" applyProtection="1">
      <alignment/>
      <protection/>
    </xf>
    <xf numFmtId="3" fontId="0" fillId="23" borderId="103" xfId="1" applyNumberFormat="1" applyFont="1" applyFill="1" applyBorder="1" applyAlignment="1" applyProtection="1">
      <alignment/>
      <protection/>
    </xf>
    <xf numFmtId="3" fontId="25" fillId="0" borderId="21" xfId="0" applyNumberFormat="1" applyFont="1" applyFill="1" applyBorder="1" applyAlignment="1" applyProtection="1">
      <alignment horizontal="left"/>
      <protection/>
    </xf>
    <xf numFmtId="3" fontId="25" fillId="0" borderId="158" xfId="0" applyNumberFormat="1" applyFont="1" applyFill="1" applyBorder="1" applyAlignment="1" applyProtection="1">
      <alignment horizontal="left"/>
      <protection/>
    </xf>
    <xf numFmtId="3" fontId="0" fillId="13" borderId="202" xfId="1" applyNumberFormat="1" applyFont="1" applyFill="1" applyBorder="1" applyAlignment="1" applyProtection="1">
      <alignment/>
      <protection/>
    </xf>
    <xf numFmtId="0" fontId="0" fillId="0" borderId="110" xfId="0" applyFont="1" applyBorder="1" applyAlignment="1">
      <alignment/>
    </xf>
    <xf numFmtId="3" fontId="0" fillId="0" borderId="104" xfId="0" applyNumberFormat="1" applyFont="1" applyFill="1" applyBorder="1" applyAlignment="1">
      <alignment/>
    </xf>
    <xf numFmtId="3" fontId="0" fillId="21" borderId="138" xfId="0" applyNumberFormat="1" applyFont="1" applyFill="1" applyBorder="1" applyAlignment="1">
      <alignment horizontal="right"/>
    </xf>
    <xf numFmtId="3" fontId="0" fillId="21" borderId="114" xfId="0" applyNumberFormat="1" applyFont="1" applyFill="1" applyBorder="1" applyAlignment="1">
      <alignment horizontal="right"/>
    </xf>
    <xf numFmtId="3" fontId="0" fillId="6" borderId="119" xfId="0" applyNumberFormat="1" applyFont="1" applyFill="1" applyBorder="1" applyAlignment="1">
      <alignment horizontal="right"/>
    </xf>
    <xf numFmtId="3" fontId="0" fillId="25" borderId="119" xfId="0" applyNumberFormat="1" applyFont="1" applyFill="1" applyBorder="1" applyAlignment="1">
      <alignment horizontal="right"/>
    </xf>
    <xf numFmtId="3" fontId="24" fillId="25" borderId="119" xfId="0" applyNumberFormat="1" applyFont="1" applyFill="1" applyBorder="1" applyAlignment="1">
      <alignment horizontal="right"/>
    </xf>
    <xf numFmtId="0" fontId="0" fillId="20" borderId="13" xfId="0" applyFont="1" applyFill="1" applyBorder="1" applyAlignment="1">
      <alignment horizontal="right"/>
    </xf>
    <xf numFmtId="3" fontId="24" fillId="25" borderId="13" xfId="0" applyNumberFormat="1" applyFont="1" applyFill="1" applyBorder="1" applyAlignment="1">
      <alignment horizontal="right"/>
    </xf>
    <xf numFmtId="3" fontId="0" fillId="25" borderId="119" xfId="0" applyNumberFormat="1" applyFont="1" applyFill="1" applyBorder="1" applyAlignment="1">
      <alignment horizontal="right"/>
    </xf>
    <xf numFmtId="3" fontId="0" fillId="25" borderId="119" xfId="0" applyNumberFormat="1" applyFill="1" applyBorder="1" applyAlignment="1">
      <alignment horizontal="right"/>
    </xf>
    <xf numFmtId="3" fontId="24" fillId="26" borderId="33" xfId="0" applyNumberFormat="1" applyFont="1" applyFill="1" applyBorder="1" applyAlignment="1">
      <alignment/>
    </xf>
    <xf numFmtId="49" fontId="0" fillId="0" borderId="163" xfId="0" applyNumberFormat="1" applyFont="1" applyBorder="1" applyAlignment="1">
      <alignment horizontal="center"/>
    </xf>
    <xf numFmtId="3" fontId="0" fillId="0" borderId="203" xfId="0" applyNumberFormat="1" applyFont="1" applyFill="1" applyBorder="1" applyAlignment="1">
      <alignment horizontal="center"/>
    </xf>
    <xf numFmtId="0" fontId="0" fillId="0" borderId="204" xfId="0" applyFont="1" applyBorder="1" applyAlignment="1">
      <alignment/>
    </xf>
    <xf numFmtId="0" fontId="0" fillId="0" borderId="102" xfId="0" applyFont="1" applyBorder="1" applyAlignment="1">
      <alignment/>
    </xf>
    <xf numFmtId="3" fontId="0" fillId="0" borderId="79" xfId="0" applyNumberFormat="1" applyFont="1" applyFill="1" applyBorder="1" applyAlignment="1">
      <alignment horizontal="center"/>
    </xf>
    <xf numFmtId="3" fontId="1" fillId="13" borderId="72" xfId="0" applyNumberFormat="1" applyFont="1" applyFill="1" applyBorder="1" applyAlignment="1">
      <alignment horizontal="center"/>
    </xf>
    <xf numFmtId="3" fontId="24" fillId="6" borderId="13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19" fillId="0" borderId="30" xfId="0" applyNumberFormat="1" applyFont="1" applyBorder="1" applyAlignment="1">
      <alignment horizontal="center"/>
    </xf>
    <xf numFmtId="3" fontId="0" fillId="13" borderId="122" xfId="0" applyNumberFormat="1" applyFont="1" applyFill="1" applyBorder="1" applyAlignment="1">
      <alignment horizontal="left"/>
    </xf>
    <xf numFmtId="3" fontId="0" fillId="13" borderId="135" xfId="0" applyNumberFormat="1" applyFont="1" applyFill="1" applyBorder="1" applyAlignment="1">
      <alignment horizontal="center"/>
    </xf>
    <xf numFmtId="0" fontId="0" fillId="13" borderId="205" xfId="0" applyFont="1" applyFill="1" applyBorder="1" applyAlignment="1">
      <alignment/>
    </xf>
    <xf numFmtId="0" fontId="24" fillId="6" borderId="130" xfId="0" applyFont="1" applyFill="1" applyBorder="1" applyAlignment="1">
      <alignment/>
    </xf>
    <xf numFmtId="49" fontId="29" fillId="6" borderId="14" xfId="0" applyNumberFormat="1" applyFont="1" applyFill="1" applyBorder="1" applyAlignment="1">
      <alignment horizontal="center"/>
    </xf>
    <xf numFmtId="0" fontId="24" fillId="6" borderId="16" xfId="0" applyFont="1" applyFill="1" applyBorder="1" applyAlignment="1">
      <alignment/>
    </xf>
    <xf numFmtId="49" fontId="29" fillId="6" borderId="125" xfId="0" applyNumberFormat="1" applyFont="1" applyFill="1" applyBorder="1" applyAlignment="1">
      <alignment horizontal="center"/>
    </xf>
    <xf numFmtId="0" fontId="24" fillId="6" borderId="206" xfId="0" applyFont="1" applyFill="1" applyBorder="1" applyAlignment="1">
      <alignment/>
    </xf>
    <xf numFmtId="0" fontId="24" fillId="6" borderId="152" xfId="0" applyFont="1" applyFill="1" applyBorder="1" applyAlignment="1">
      <alignment/>
    </xf>
    <xf numFmtId="0" fontId="24" fillId="6" borderId="121" xfId="0" applyFont="1" applyFill="1" applyBorder="1" applyAlignment="1">
      <alignment/>
    </xf>
    <xf numFmtId="49" fontId="0" fillId="6" borderId="133" xfId="0" applyNumberFormat="1" applyFont="1" applyFill="1" applyBorder="1" applyAlignment="1">
      <alignment horizontal="center"/>
    </xf>
    <xf numFmtId="0" fontId="40" fillId="6" borderId="10" xfId="0" applyFont="1" applyFill="1" applyBorder="1" applyAlignment="1">
      <alignment/>
    </xf>
    <xf numFmtId="0" fontId="40" fillId="6" borderId="30" xfId="0" applyFont="1" applyFill="1" applyBorder="1" applyAlignment="1">
      <alignment/>
    </xf>
    <xf numFmtId="4" fontId="42" fillId="0" borderId="21" xfId="0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13" borderId="20" xfId="0" applyFont="1" applyFill="1" applyBorder="1" applyAlignment="1" applyProtection="1">
      <alignment horizontal="center"/>
      <protection/>
    </xf>
    <xf numFmtId="3" fontId="32" fillId="13" borderId="0" xfId="0" applyNumberFormat="1" applyFont="1" applyFill="1" applyBorder="1" applyAlignment="1" applyProtection="1">
      <alignment/>
      <protection/>
    </xf>
    <xf numFmtId="3" fontId="31" fillId="0" borderId="20" xfId="0" applyNumberFormat="1" applyFont="1" applyFill="1" applyBorder="1" applyAlignment="1" applyProtection="1">
      <alignment/>
      <protection/>
    </xf>
    <xf numFmtId="0" fontId="25" fillId="0" borderId="20" xfId="0" applyFont="1" applyFill="1" applyBorder="1" applyAlignment="1" applyProtection="1">
      <alignment/>
      <protection/>
    </xf>
    <xf numFmtId="0" fontId="35" fillId="0" borderId="20" xfId="0" applyFont="1" applyFill="1" applyBorder="1" applyAlignment="1" applyProtection="1">
      <alignment/>
      <protection/>
    </xf>
    <xf numFmtId="2" fontId="19" fillId="0" borderId="20" xfId="0" applyNumberFormat="1" applyFont="1" applyFill="1" applyBorder="1" applyAlignment="1" applyProtection="1">
      <alignment horizontal="left"/>
      <protection/>
    </xf>
    <xf numFmtId="164" fontId="37" fillId="0" borderId="20" xfId="34" applyFont="1" applyFill="1" applyBorder="1" applyAlignment="1" applyProtection="1">
      <alignment/>
      <protection/>
    </xf>
    <xf numFmtId="0" fontId="37" fillId="0" borderId="20" xfId="1" applyNumberFormat="1" applyFont="1" applyFill="1" applyBorder="1" applyAlignment="1" applyProtection="1">
      <alignment/>
      <protection/>
    </xf>
    <xf numFmtId="9" fontId="0" fillId="0" borderId="20" xfId="48" applyFont="1" applyFill="1" applyBorder="1" applyAlignment="1" applyProtection="1">
      <alignment/>
      <protection/>
    </xf>
    <xf numFmtId="3" fontId="0" fillId="0" borderId="20" xfId="1" applyNumberFormat="1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 applyProtection="1">
      <alignment/>
      <protection/>
    </xf>
    <xf numFmtId="3" fontId="26" fillId="0" borderId="20" xfId="0" applyNumberFormat="1" applyFont="1" applyFill="1" applyBorder="1" applyAlignment="1" applyProtection="1">
      <alignment/>
      <protection/>
    </xf>
    <xf numFmtId="49" fontId="0" fillId="0" borderId="20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3" fontId="26" fillId="0" borderId="83" xfId="0" applyNumberFormat="1" applyFont="1" applyFill="1" applyBorder="1" applyAlignment="1" applyProtection="1">
      <alignment/>
      <protection/>
    </xf>
    <xf numFmtId="3" fontId="26" fillId="0" borderId="24" xfId="0" applyNumberFormat="1" applyFont="1" applyFill="1" applyBorder="1" applyAlignment="1" applyProtection="1">
      <alignment/>
      <protection/>
    </xf>
    <xf numFmtId="3" fontId="26" fillId="0" borderId="76" xfId="0" applyNumberFormat="1" applyFont="1" applyFill="1" applyBorder="1" applyAlignment="1" applyProtection="1">
      <alignment/>
      <protection/>
    </xf>
    <xf numFmtId="3" fontId="0" fillId="0" borderId="12" xfId="4" applyNumberFormat="1" applyFont="1" applyFill="1" applyBorder="1" applyAlignment="1" applyProtection="1">
      <alignment/>
      <protection/>
    </xf>
    <xf numFmtId="0" fontId="0" fillId="0" borderId="28" xfId="0" applyFont="1" applyBorder="1" applyAlignment="1">
      <alignment/>
    </xf>
    <xf numFmtId="3" fontId="0" fillId="13" borderId="134" xfId="0" applyNumberFormat="1" applyFont="1" applyFill="1" applyBorder="1" applyAlignment="1">
      <alignment horizontal="center"/>
    </xf>
    <xf numFmtId="3" fontId="0" fillId="0" borderId="44" xfId="0" applyNumberFormat="1" applyFont="1" applyFill="1" applyBorder="1" applyAlignment="1">
      <alignment horizontal="center"/>
    </xf>
    <xf numFmtId="3" fontId="0" fillId="13" borderId="145" xfId="0" applyNumberFormat="1" applyFont="1" applyFill="1" applyBorder="1" applyAlignment="1">
      <alignment horizontal="center"/>
    </xf>
    <xf numFmtId="3" fontId="0" fillId="13" borderId="86" xfId="0" applyNumberFormat="1" applyFont="1" applyFill="1" applyBorder="1" applyAlignment="1">
      <alignment horizontal="center"/>
    </xf>
    <xf numFmtId="3" fontId="24" fillId="6" borderId="28" xfId="0" applyNumberFormat="1" applyFont="1" applyFill="1" applyBorder="1" applyAlignment="1">
      <alignment horizontal="center"/>
    </xf>
    <xf numFmtId="0" fontId="0" fillId="6" borderId="28" xfId="0" applyFont="1" applyFill="1" applyBorder="1" applyAlignment="1">
      <alignment/>
    </xf>
    <xf numFmtId="3" fontId="0" fillId="0" borderId="21" xfId="0" applyNumberFormat="1" applyFill="1" applyBorder="1" applyAlignment="1" applyProtection="1">
      <alignment/>
      <protection/>
    </xf>
    <xf numFmtId="3" fontId="0" fillId="13" borderId="21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13" borderId="13" xfId="0" applyNumberFormat="1" applyFill="1" applyBorder="1" applyAlignment="1" applyProtection="1">
      <alignment/>
      <protection/>
    </xf>
    <xf numFmtId="0" fontId="0" fillId="13" borderId="94" xfId="0" applyFill="1" applyBorder="1" applyAlignment="1">
      <alignment/>
    </xf>
    <xf numFmtId="0" fontId="0" fillId="13" borderId="207" xfId="0" applyFont="1" applyFill="1" applyBorder="1" applyAlignment="1">
      <alignment/>
    </xf>
    <xf numFmtId="0" fontId="33" fillId="6" borderId="12" xfId="0" applyFont="1" applyFill="1" applyBorder="1" applyAlignment="1">
      <alignment horizontal="center"/>
    </xf>
    <xf numFmtId="3" fontId="24" fillId="13" borderId="0" xfId="0" applyNumberFormat="1" applyFont="1" applyFill="1" applyBorder="1" applyAlignment="1" applyProtection="1">
      <alignment/>
      <protection/>
    </xf>
    <xf numFmtId="49" fontId="0" fillId="13" borderId="72" xfId="0" applyNumberFormat="1" applyFill="1" applyBorder="1" applyAlignment="1">
      <alignment horizontal="center"/>
    </xf>
    <xf numFmtId="3" fontId="0" fillId="13" borderId="52" xfId="1" applyNumberFormat="1" applyFont="1" applyFill="1" applyBorder="1" applyAlignment="1" applyProtection="1">
      <alignment/>
      <protection/>
    </xf>
    <xf numFmtId="3" fontId="0" fillId="0" borderId="24" xfId="0" applyNumberFormat="1" applyFill="1" applyBorder="1" applyAlignment="1" applyProtection="1">
      <alignment horizontal="center"/>
      <protection locked="0"/>
    </xf>
    <xf numFmtId="0" fontId="25" fillId="0" borderId="21" xfId="0" applyFont="1" applyBorder="1" applyAlignment="1">
      <alignment/>
    </xf>
    <xf numFmtId="9" fontId="25" fillId="0" borderId="114" xfId="48" applyFont="1" applyFill="1" applyBorder="1" applyAlignment="1" applyProtection="1">
      <alignment/>
      <protection/>
    </xf>
    <xf numFmtId="3" fontId="0" fillId="0" borderId="208" xfId="0" applyNumberFormat="1" applyFont="1" applyFill="1" applyBorder="1" applyAlignment="1">
      <alignment horizontal="center"/>
    </xf>
    <xf numFmtId="0" fontId="0" fillId="13" borderId="131" xfId="0" applyFill="1" applyBorder="1" applyAlignment="1">
      <alignment/>
    </xf>
    <xf numFmtId="0" fontId="0" fillId="13" borderId="209" xfId="0" applyFont="1" applyFill="1" applyBorder="1" applyAlignment="1">
      <alignment horizontal="left"/>
    </xf>
    <xf numFmtId="0" fontId="25" fillId="13" borderId="116" xfId="0" applyFont="1" applyFill="1" applyBorder="1" applyAlignment="1">
      <alignment/>
    </xf>
    <xf numFmtId="0" fontId="26" fillId="13" borderId="116" xfId="0" applyFont="1" applyFill="1" applyBorder="1" applyAlignment="1">
      <alignment/>
    </xf>
    <xf numFmtId="0" fontId="47" fillId="0" borderId="0" xfId="0" applyFont="1" applyBorder="1" applyAlignment="1">
      <alignment horizontal="left"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8"/>
  <sheetViews>
    <sheetView tabSelected="1" zoomScale="90" zoomScaleNormal="90" zoomScalePageLayoutView="0" workbookViewId="0" topLeftCell="AS1">
      <selection activeCell="BG7" sqref="BG7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2.875" style="1" customWidth="1"/>
    <col min="4" max="4" width="1.0039062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7" width="9.75390625" style="1" customWidth="1"/>
    <col min="18" max="22" width="10.75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21.00390625" style="1" customWidth="1"/>
    <col min="96" max="96" width="10.75390625" style="1" customWidth="1"/>
    <col min="97" max="97" width="12.75390625" style="1" customWidth="1"/>
    <col min="98" max="98" width="15.7539062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1132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1133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954</v>
      </c>
      <c r="B2" s="13"/>
      <c r="C2" s="14" t="s">
        <v>487</v>
      </c>
      <c r="D2" s="15"/>
      <c r="E2" s="16" t="s">
        <v>955</v>
      </c>
      <c r="F2" s="17" t="s">
        <v>956</v>
      </c>
      <c r="G2" s="18" t="s">
        <v>957</v>
      </c>
      <c r="H2" s="19" t="s">
        <v>957</v>
      </c>
      <c r="I2" s="19" t="s">
        <v>957</v>
      </c>
      <c r="J2" s="19" t="s">
        <v>958</v>
      </c>
      <c r="K2" s="19" t="s">
        <v>959</v>
      </c>
      <c r="L2" s="20" t="s">
        <v>960</v>
      </c>
      <c r="M2" s="21" t="s">
        <v>961</v>
      </c>
      <c r="N2" s="21" t="s">
        <v>962</v>
      </c>
      <c r="O2" s="21" t="s">
        <v>963</v>
      </c>
      <c r="P2" s="21" t="s">
        <v>964</v>
      </c>
      <c r="Q2" s="21" t="s">
        <v>965</v>
      </c>
      <c r="R2" s="21" t="s">
        <v>966</v>
      </c>
      <c r="S2" s="21" t="s">
        <v>967</v>
      </c>
      <c r="T2" s="21" t="s">
        <v>968</v>
      </c>
      <c r="U2" s="21" t="s">
        <v>969</v>
      </c>
      <c r="V2" s="21" t="s">
        <v>970</v>
      </c>
      <c r="W2" s="20" t="s">
        <v>971</v>
      </c>
      <c r="X2" s="21" t="s">
        <v>972</v>
      </c>
      <c r="Y2" s="21" t="s">
        <v>973</v>
      </c>
      <c r="Z2" s="21" t="s">
        <v>974</v>
      </c>
      <c r="AA2" s="21" t="s">
        <v>975</v>
      </c>
      <c r="AB2" s="21" t="s">
        <v>976</v>
      </c>
      <c r="AC2" s="21" t="s">
        <v>977</v>
      </c>
      <c r="AD2" s="21" t="s">
        <v>978</v>
      </c>
      <c r="AE2" s="21" t="s">
        <v>979</v>
      </c>
      <c r="AF2" s="21" t="s">
        <v>980</v>
      </c>
      <c r="AG2" s="21" t="s">
        <v>981</v>
      </c>
      <c r="AH2" s="21" t="s">
        <v>982</v>
      </c>
      <c r="AI2" s="21" t="s">
        <v>983</v>
      </c>
      <c r="AJ2" s="22" t="s">
        <v>986</v>
      </c>
      <c r="AK2" s="22" t="s">
        <v>987</v>
      </c>
      <c r="AL2" s="23" t="s">
        <v>988</v>
      </c>
      <c r="AM2" s="21" t="s">
        <v>989</v>
      </c>
      <c r="AN2" s="21" t="s">
        <v>990</v>
      </c>
      <c r="AO2" s="21" t="s">
        <v>991</v>
      </c>
      <c r="AP2" s="24" t="s">
        <v>992</v>
      </c>
      <c r="AQ2" s="25" t="s">
        <v>992</v>
      </c>
      <c r="AR2" s="26"/>
      <c r="AS2" s="12" t="s">
        <v>993</v>
      </c>
      <c r="AT2" s="13"/>
      <c r="AU2" s="14" t="s">
        <v>487</v>
      </c>
      <c r="AV2" s="27"/>
      <c r="AW2" s="28" t="s">
        <v>994</v>
      </c>
      <c r="AX2" s="29" t="s">
        <v>995</v>
      </c>
      <c r="AY2" s="29" t="s">
        <v>996</v>
      </c>
      <c r="AZ2" s="30" t="s">
        <v>997</v>
      </c>
      <c r="BA2" s="31" t="s">
        <v>998</v>
      </c>
      <c r="BB2" s="31" t="s">
        <v>999</v>
      </c>
      <c r="BC2" s="31" t="s">
        <v>1000</v>
      </c>
      <c r="BD2" s="29" t="s">
        <v>1001</v>
      </c>
      <c r="BE2" s="32" t="s">
        <v>1002</v>
      </c>
      <c r="BF2" s="33" t="s">
        <v>1003</v>
      </c>
      <c r="BG2" s="21" t="s">
        <v>1004</v>
      </c>
      <c r="BH2" s="33" t="s">
        <v>1005</v>
      </c>
      <c r="BI2" s="33" t="s">
        <v>1006</v>
      </c>
      <c r="BJ2" s="34" t="s">
        <v>1002</v>
      </c>
      <c r="BK2" s="35" t="s">
        <v>1007</v>
      </c>
      <c r="BL2" s="36" t="s">
        <v>1008</v>
      </c>
      <c r="BM2" s="33" t="s">
        <v>1009</v>
      </c>
      <c r="BN2" s="33" t="s">
        <v>1010</v>
      </c>
      <c r="BO2" s="33" t="s">
        <v>1011</v>
      </c>
      <c r="BP2" s="21" t="s">
        <v>1012</v>
      </c>
      <c r="BQ2" s="33" t="s">
        <v>1013</v>
      </c>
      <c r="BR2" s="33" t="s">
        <v>1014</v>
      </c>
      <c r="BS2" s="32" t="s">
        <v>1015</v>
      </c>
      <c r="BT2" s="33" t="s">
        <v>1016</v>
      </c>
      <c r="BU2" s="31" t="s">
        <v>1017</v>
      </c>
      <c r="BV2" s="33" t="s">
        <v>1018</v>
      </c>
      <c r="BW2" s="33" t="s">
        <v>1019</v>
      </c>
      <c r="BX2" s="33" t="s">
        <v>1020</v>
      </c>
      <c r="BY2" s="33" t="s">
        <v>1021</v>
      </c>
      <c r="BZ2" s="21" t="s">
        <v>1022</v>
      </c>
      <c r="CA2" s="32" t="s">
        <v>1023</v>
      </c>
      <c r="CB2" s="33" t="s">
        <v>1024</v>
      </c>
      <c r="CC2" s="33" t="s">
        <v>1025</v>
      </c>
      <c r="CD2" s="33" t="s">
        <v>1026</v>
      </c>
      <c r="CE2" s="33" t="s">
        <v>1027</v>
      </c>
      <c r="CF2" s="33" t="s">
        <v>1028</v>
      </c>
      <c r="CG2" s="32" t="s">
        <v>1029</v>
      </c>
      <c r="CH2" s="33" t="s">
        <v>1030</v>
      </c>
      <c r="CI2" s="33" t="s">
        <v>1030</v>
      </c>
      <c r="CJ2" s="37" t="s">
        <v>1031</v>
      </c>
      <c r="CK2" s="38" t="s">
        <v>1032</v>
      </c>
      <c r="CL2" s="38" t="s">
        <v>1033</v>
      </c>
      <c r="CM2" s="39" t="s">
        <v>1034</v>
      </c>
      <c r="CN2" s="39" t="s">
        <v>1035</v>
      </c>
      <c r="CO2" s="39" t="s">
        <v>1036</v>
      </c>
      <c r="CP2" s="38" t="s">
        <v>1037</v>
      </c>
      <c r="CQ2" s="38" t="s">
        <v>955</v>
      </c>
      <c r="CR2" s="39" t="s">
        <v>1038</v>
      </c>
      <c r="CS2" s="39" t="s">
        <v>1039</v>
      </c>
      <c r="CT2" s="39" t="s">
        <v>1040</v>
      </c>
      <c r="CU2" s="39" t="s">
        <v>1041</v>
      </c>
      <c r="CV2" s="33" t="s">
        <v>1042</v>
      </c>
      <c r="CW2" s="33" t="s">
        <v>1043</v>
      </c>
      <c r="CX2" s="40" t="s">
        <v>1044</v>
      </c>
      <c r="CY2" s="40" t="s">
        <v>1045</v>
      </c>
      <c r="CZ2" s="41" t="s">
        <v>1046</v>
      </c>
    </row>
    <row r="3" spans="1:104" ht="10.5" customHeight="1">
      <c r="A3" s="42" t="s">
        <v>1047</v>
      </c>
      <c r="B3" s="43"/>
      <c r="C3" s="44" t="s">
        <v>401</v>
      </c>
      <c r="D3" s="45"/>
      <c r="E3" s="46" t="s">
        <v>1048</v>
      </c>
      <c r="F3" s="47" t="s">
        <v>1049</v>
      </c>
      <c r="G3" s="47" t="s">
        <v>1050</v>
      </c>
      <c r="H3" s="47" t="s">
        <v>1051</v>
      </c>
      <c r="I3" s="47" t="s">
        <v>1052</v>
      </c>
      <c r="J3" s="47">
        <v>1211</v>
      </c>
      <c r="K3" s="47" t="s">
        <v>1053</v>
      </c>
      <c r="L3" s="48" t="s">
        <v>1054</v>
      </c>
      <c r="M3" s="49" t="s">
        <v>1055</v>
      </c>
      <c r="N3" s="49">
        <v>1333</v>
      </c>
      <c r="O3" s="49" t="s">
        <v>1056</v>
      </c>
      <c r="P3" s="49" t="s">
        <v>1057</v>
      </c>
      <c r="Q3" s="49" t="s">
        <v>1058</v>
      </c>
      <c r="R3" s="49" t="s">
        <v>1059</v>
      </c>
      <c r="S3" s="49" t="s">
        <v>1060</v>
      </c>
      <c r="T3" s="49" t="s">
        <v>1061</v>
      </c>
      <c r="U3" s="49" t="s">
        <v>1062</v>
      </c>
      <c r="V3" s="50" t="s">
        <v>1063</v>
      </c>
      <c r="W3" s="51" t="s">
        <v>1064</v>
      </c>
      <c r="X3" s="49" t="s">
        <v>1065</v>
      </c>
      <c r="Y3" s="49" t="s">
        <v>1066</v>
      </c>
      <c r="Z3" s="49" t="s">
        <v>1067</v>
      </c>
      <c r="AA3" s="49" t="s">
        <v>1068</v>
      </c>
      <c r="AB3" s="49" t="s">
        <v>1069</v>
      </c>
      <c r="AC3" s="49" t="s">
        <v>1070</v>
      </c>
      <c r="AD3" s="49" t="s">
        <v>1071</v>
      </c>
      <c r="AE3" s="49" t="s">
        <v>1072</v>
      </c>
      <c r="AF3" s="49" t="s">
        <v>0</v>
      </c>
      <c r="AG3" s="49">
        <v>2322</v>
      </c>
      <c r="AH3" s="49" t="s">
        <v>1</v>
      </c>
      <c r="AI3" s="49" t="s">
        <v>2</v>
      </c>
      <c r="AJ3" s="52" t="s">
        <v>3</v>
      </c>
      <c r="AK3" s="52"/>
      <c r="AL3" s="51" t="s">
        <v>1064</v>
      </c>
      <c r="AM3" s="49" t="s">
        <v>1068</v>
      </c>
      <c r="AN3" s="49" t="s">
        <v>1069</v>
      </c>
      <c r="AO3" s="49" t="s">
        <v>1064</v>
      </c>
      <c r="AP3" s="53" t="s">
        <v>4</v>
      </c>
      <c r="AQ3" s="54" t="s">
        <v>5</v>
      </c>
      <c r="AR3" s="55"/>
      <c r="AS3" s="42" t="s">
        <v>1047</v>
      </c>
      <c r="AT3" s="43"/>
      <c r="AU3" s="44" t="s">
        <v>401</v>
      </c>
      <c r="AV3" s="56"/>
      <c r="AW3" s="57" t="s">
        <v>6</v>
      </c>
      <c r="AX3" s="58"/>
      <c r="AY3" s="58">
        <v>5021</v>
      </c>
      <c r="AZ3" s="59" t="s">
        <v>7</v>
      </c>
      <c r="BA3" s="59" t="s">
        <v>8</v>
      </c>
      <c r="BB3" s="58" t="s">
        <v>8</v>
      </c>
      <c r="BC3" s="60" t="s">
        <v>9</v>
      </c>
      <c r="BD3" s="58" t="s">
        <v>10</v>
      </c>
      <c r="BE3" s="61"/>
      <c r="BF3" s="62">
        <v>5132</v>
      </c>
      <c r="BG3" s="49" t="s">
        <v>11</v>
      </c>
      <c r="BH3" s="62"/>
      <c r="BI3" s="63" t="s">
        <v>12</v>
      </c>
      <c r="BJ3" s="64"/>
      <c r="BK3" s="65"/>
      <c r="BL3" s="66"/>
      <c r="BM3" s="62"/>
      <c r="BN3" s="62"/>
      <c r="BO3" s="62" t="s">
        <v>13</v>
      </c>
      <c r="BP3" s="49" t="s">
        <v>14</v>
      </c>
      <c r="BQ3" s="62"/>
      <c r="BR3" s="62" t="s">
        <v>13</v>
      </c>
      <c r="BS3" s="67" t="s">
        <v>1065</v>
      </c>
      <c r="BT3" s="62" t="s">
        <v>15</v>
      </c>
      <c r="BU3" s="59"/>
      <c r="BV3" s="62" t="s">
        <v>16</v>
      </c>
      <c r="BW3" s="62" t="s">
        <v>17</v>
      </c>
      <c r="BX3" s="62" t="s">
        <v>18</v>
      </c>
      <c r="BY3" s="62" t="s">
        <v>19</v>
      </c>
      <c r="BZ3" s="49" t="s">
        <v>20</v>
      </c>
      <c r="CA3" s="67" t="s">
        <v>21</v>
      </c>
      <c r="CB3" s="62"/>
      <c r="CC3" s="62"/>
      <c r="CD3" s="62"/>
      <c r="CE3" s="62"/>
      <c r="CF3" s="62" t="s">
        <v>22</v>
      </c>
      <c r="CG3" s="67" t="s">
        <v>23</v>
      </c>
      <c r="CH3" s="62" t="s">
        <v>24</v>
      </c>
      <c r="CI3" s="62" t="s">
        <v>25</v>
      </c>
      <c r="CJ3" s="68" t="s">
        <v>26</v>
      </c>
      <c r="CK3" s="69">
        <v>5193</v>
      </c>
      <c r="CL3" s="69" t="s">
        <v>27</v>
      </c>
      <c r="CM3" s="70" t="s">
        <v>28</v>
      </c>
      <c r="CN3" s="68" t="s">
        <v>29</v>
      </c>
      <c r="CO3" s="70" t="s">
        <v>30</v>
      </c>
      <c r="CP3" s="69"/>
      <c r="CQ3" s="69" t="s">
        <v>31</v>
      </c>
      <c r="CR3" s="70">
        <v>5410</v>
      </c>
      <c r="CS3" s="71" t="s">
        <v>30</v>
      </c>
      <c r="CT3" s="70" t="s">
        <v>32</v>
      </c>
      <c r="CU3" s="70"/>
      <c r="CV3" s="941" t="s">
        <v>1124</v>
      </c>
      <c r="CW3" s="62"/>
      <c r="CX3" s="72" t="s">
        <v>33</v>
      </c>
      <c r="CY3" s="72" t="s">
        <v>34</v>
      </c>
      <c r="CZ3" s="73"/>
    </row>
    <row r="4" spans="1:104" ht="16.5" customHeight="1" thickBot="1">
      <c r="A4" s="74" t="s">
        <v>35</v>
      </c>
      <c r="B4" s="75"/>
      <c r="C4" s="76" t="s">
        <v>36</v>
      </c>
      <c r="D4" s="77"/>
      <c r="E4" s="78" t="s">
        <v>37</v>
      </c>
      <c r="F4" s="79">
        <v>1111</v>
      </c>
      <c r="G4" s="79" t="s">
        <v>38</v>
      </c>
      <c r="H4" s="79">
        <v>1121</v>
      </c>
      <c r="I4" s="79">
        <v>1122</v>
      </c>
      <c r="J4" s="80" t="s">
        <v>39</v>
      </c>
      <c r="K4" s="79">
        <v>1511</v>
      </c>
      <c r="L4" s="81" t="s">
        <v>40</v>
      </c>
      <c r="M4" s="82">
        <v>1361</v>
      </c>
      <c r="N4" s="83" t="s">
        <v>41</v>
      </c>
      <c r="O4" s="82">
        <v>1332</v>
      </c>
      <c r="P4" s="82">
        <v>1337</v>
      </c>
      <c r="Q4" s="82">
        <v>1341</v>
      </c>
      <c r="R4" s="82">
        <v>1342</v>
      </c>
      <c r="S4" s="82">
        <v>1343</v>
      </c>
      <c r="T4" s="82">
        <v>1344</v>
      </c>
      <c r="U4" s="82">
        <v>1345</v>
      </c>
      <c r="V4" s="84" t="s">
        <v>42</v>
      </c>
      <c r="W4" s="81" t="s">
        <v>43</v>
      </c>
      <c r="X4" s="82">
        <v>2111</v>
      </c>
      <c r="Y4" s="82">
        <v>2122</v>
      </c>
      <c r="Z4" s="82">
        <v>2112</v>
      </c>
      <c r="AA4" s="82">
        <v>2131</v>
      </c>
      <c r="AB4" s="85" t="s">
        <v>44</v>
      </c>
      <c r="AC4" s="82">
        <v>2141</v>
      </c>
      <c r="AD4" s="82">
        <v>2142</v>
      </c>
      <c r="AE4" s="84" t="s">
        <v>877</v>
      </c>
      <c r="AF4" s="82">
        <v>2310</v>
      </c>
      <c r="AG4" s="82" t="s">
        <v>45</v>
      </c>
      <c r="AH4" s="82" t="s">
        <v>46</v>
      </c>
      <c r="AI4" s="82">
        <v>2460.242</v>
      </c>
      <c r="AJ4" s="82" t="s">
        <v>47</v>
      </c>
      <c r="AK4" s="52"/>
      <c r="AL4" s="81" t="s">
        <v>48</v>
      </c>
      <c r="AM4" s="82">
        <v>3111</v>
      </c>
      <c r="AN4" s="82">
        <v>3112</v>
      </c>
      <c r="AO4" s="82" t="s">
        <v>49</v>
      </c>
      <c r="AP4" s="86" t="s">
        <v>50</v>
      </c>
      <c r="AQ4" s="87"/>
      <c r="AR4" s="88"/>
      <c r="AS4" s="74" t="s">
        <v>35</v>
      </c>
      <c r="AT4" s="75"/>
      <c r="AU4" s="76" t="s">
        <v>36</v>
      </c>
      <c r="AV4" s="89"/>
      <c r="AW4" s="90" t="s">
        <v>51</v>
      </c>
      <c r="AX4" s="91">
        <v>5011</v>
      </c>
      <c r="AY4" s="91">
        <v>5023</v>
      </c>
      <c r="AZ4" s="92">
        <v>5019</v>
      </c>
      <c r="BA4" s="92">
        <v>5031</v>
      </c>
      <c r="BB4" s="91">
        <v>5032</v>
      </c>
      <c r="BC4" s="93">
        <v>5038</v>
      </c>
      <c r="BD4" s="91">
        <v>5039</v>
      </c>
      <c r="BE4" s="94">
        <v>513</v>
      </c>
      <c r="BF4" s="95" t="s">
        <v>52</v>
      </c>
      <c r="BG4" s="82">
        <v>5136</v>
      </c>
      <c r="BH4" s="96">
        <v>5137</v>
      </c>
      <c r="BI4" s="96">
        <v>5138</v>
      </c>
      <c r="BJ4" s="97">
        <v>5139</v>
      </c>
      <c r="BK4" s="98">
        <v>514</v>
      </c>
      <c r="BL4" s="99">
        <v>515</v>
      </c>
      <c r="BM4" s="82">
        <v>5151</v>
      </c>
      <c r="BN4" s="96">
        <v>5153</v>
      </c>
      <c r="BO4" s="96">
        <v>5154</v>
      </c>
      <c r="BP4" s="82">
        <v>5155</v>
      </c>
      <c r="BQ4" s="96">
        <v>5156</v>
      </c>
      <c r="BR4" s="96">
        <v>5159</v>
      </c>
      <c r="BS4" s="94">
        <v>516</v>
      </c>
      <c r="BT4" s="96">
        <v>5161</v>
      </c>
      <c r="BU4" s="92">
        <v>5162</v>
      </c>
      <c r="BV4" s="96" t="s">
        <v>53</v>
      </c>
      <c r="BW4" s="96">
        <v>5166</v>
      </c>
      <c r="BX4" s="96">
        <v>5167</v>
      </c>
      <c r="BY4" s="96">
        <v>5168</v>
      </c>
      <c r="BZ4" s="82">
        <v>5169</v>
      </c>
      <c r="CA4" s="94">
        <v>517</v>
      </c>
      <c r="CB4" s="96">
        <v>5171</v>
      </c>
      <c r="CC4" s="96">
        <v>5172</v>
      </c>
      <c r="CD4" s="96">
        <v>5173</v>
      </c>
      <c r="CE4" s="96">
        <v>5175</v>
      </c>
      <c r="CF4" s="96">
        <v>5179</v>
      </c>
      <c r="CG4" s="94">
        <v>518</v>
      </c>
      <c r="CH4" s="96" t="s">
        <v>54</v>
      </c>
      <c r="CI4" s="96">
        <v>5182</v>
      </c>
      <c r="CJ4" s="100">
        <v>519</v>
      </c>
      <c r="CK4" s="101" t="s">
        <v>55</v>
      </c>
      <c r="CL4" s="58" t="s">
        <v>56</v>
      </c>
      <c r="CM4" s="101" t="s">
        <v>57</v>
      </c>
      <c r="CN4" s="100" t="s">
        <v>58</v>
      </c>
      <c r="CO4" s="101">
        <v>536</v>
      </c>
      <c r="CP4" s="101">
        <v>5361</v>
      </c>
      <c r="CQ4" s="101" t="s">
        <v>1107</v>
      </c>
      <c r="CR4" s="101">
        <v>5499</v>
      </c>
      <c r="CS4" s="101" t="s">
        <v>59</v>
      </c>
      <c r="CT4" s="101" t="s">
        <v>60</v>
      </c>
      <c r="CU4" s="101">
        <v>61</v>
      </c>
      <c r="CV4" s="96" t="s">
        <v>1125</v>
      </c>
      <c r="CW4" s="96">
        <v>611</v>
      </c>
      <c r="CX4" s="96"/>
      <c r="CY4" s="96" t="s">
        <v>61</v>
      </c>
      <c r="CZ4" s="102">
        <v>8</v>
      </c>
    </row>
    <row r="5" spans="1:106" ht="17.25" customHeight="1" thickBot="1" thickTop="1">
      <c r="A5" s="749" t="s">
        <v>288</v>
      </c>
      <c r="B5" s="750"/>
      <c r="C5" s="751">
        <f>SUM(E5,L5,W5,AJ5,AK5,AL5,AP5,AQ5)</f>
        <v>61529</v>
      </c>
      <c r="D5" s="752"/>
      <c r="E5" s="753">
        <f aca="true" t="shared" si="0" ref="E5:AQ5">SUM(E7,E10,E13,E18,E24,E35,E40,E57,E59)</f>
        <v>29135</v>
      </c>
      <c r="F5" s="754">
        <f t="shared" si="0"/>
        <v>5612</v>
      </c>
      <c r="G5" s="755">
        <f t="shared" si="0"/>
        <v>992</v>
      </c>
      <c r="H5" s="754">
        <f t="shared" si="0"/>
        <v>5796</v>
      </c>
      <c r="I5" s="756">
        <f t="shared" si="0"/>
        <v>2180</v>
      </c>
      <c r="J5" s="756">
        <f t="shared" si="0"/>
        <v>12499</v>
      </c>
      <c r="K5" s="756">
        <f t="shared" si="0"/>
        <v>2056</v>
      </c>
      <c r="L5" s="757">
        <f t="shared" si="0"/>
        <v>2423</v>
      </c>
      <c r="M5" s="755">
        <f t="shared" si="0"/>
        <v>414</v>
      </c>
      <c r="N5" s="754">
        <f t="shared" si="0"/>
        <v>0</v>
      </c>
      <c r="O5" s="754">
        <f t="shared" si="0"/>
        <v>0</v>
      </c>
      <c r="P5" s="754">
        <f t="shared" si="0"/>
        <v>1550</v>
      </c>
      <c r="Q5" s="754">
        <f t="shared" si="0"/>
        <v>45</v>
      </c>
      <c r="R5" s="754">
        <f t="shared" si="0"/>
        <v>35</v>
      </c>
      <c r="S5" s="754">
        <f t="shared" si="0"/>
        <v>10</v>
      </c>
      <c r="T5" s="754">
        <f t="shared" si="0"/>
        <v>1</v>
      </c>
      <c r="U5" s="754">
        <f t="shared" si="0"/>
        <v>22</v>
      </c>
      <c r="V5" s="754">
        <f t="shared" si="0"/>
        <v>346</v>
      </c>
      <c r="W5" s="757">
        <f t="shared" si="0"/>
        <v>11791</v>
      </c>
      <c r="X5" s="755">
        <f t="shared" si="0"/>
        <v>241</v>
      </c>
      <c r="Y5" s="754">
        <f t="shared" si="0"/>
        <v>0</v>
      </c>
      <c r="Z5" s="754">
        <f t="shared" si="0"/>
        <v>0</v>
      </c>
      <c r="AA5" s="754">
        <f t="shared" si="0"/>
        <v>144</v>
      </c>
      <c r="AB5" s="754">
        <f t="shared" si="0"/>
        <v>6085</v>
      </c>
      <c r="AC5" s="754">
        <f t="shared" si="0"/>
        <v>241</v>
      </c>
      <c r="AD5" s="754">
        <f t="shared" si="0"/>
        <v>0</v>
      </c>
      <c r="AE5" s="754">
        <f t="shared" si="0"/>
        <v>783</v>
      </c>
      <c r="AF5" s="754">
        <f t="shared" si="0"/>
        <v>0</v>
      </c>
      <c r="AG5" s="754">
        <f t="shared" si="0"/>
        <v>83</v>
      </c>
      <c r="AH5" s="754">
        <f t="shared" si="0"/>
        <v>4099</v>
      </c>
      <c r="AI5" s="754">
        <f t="shared" si="0"/>
        <v>113</v>
      </c>
      <c r="AJ5" s="758">
        <f t="shared" si="0"/>
        <v>5140</v>
      </c>
      <c r="AK5" s="759">
        <f t="shared" si="0"/>
        <v>0</v>
      </c>
      <c r="AL5" s="757">
        <f t="shared" si="0"/>
        <v>4941</v>
      </c>
      <c r="AM5" s="755">
        <f t="shared" si="0"/>
        <v>1000</v>
      </c>
      <c r="AN5" s="754">
        <f t="shared" si="0"/>
        <v>2599</v>
      </c>
      <c r="AO5" s="756">
        <f t="shared" si="0"/>
        <v>1342</v>
      </c>
      <c r="AP5" s="757">
        <f t="shared" si="0"/>
        <v>6607</v>
      </c>
      <c r="AQ5" s="760">
        <f t="shared" si="0"/>
        <v>1492</v>
      </c>
      <c r="AR5" s="761"/>
      <c r="AS5" s="749" t="s">
        <v>289</v>
      </c>
      <c r="AT5" s="750"/>
      <c r="AU5" s="751">
        <f>SUM(AW5,BE5,BK5,BS5,BL5,CA5,CG5,CJ5,CM5,CN5,CO5,CR5,CS5,CT5,CU5,CX5,CY5,CZ5)</f>
        <v>75151</v>
      </c>
      <c r="AV5" s="752"/>
      <c r="AW5" s="762">
        <f aca="true" t="shared" si="1" ref="AW5:CB5">SUM(AW7,AW10,AW13,AW18,AW24,AW35,AW40,AW57,AW59)</f>
        <v>20544</v>
      </c>
      <c r="AX5" s="763">
        <f t="shared" si="1"/>
        <v>13622</v>
      </c>
      <c r="AY5" s="763">
        <f t="shared" si="1"/>
        <v>1732</v>
      </c>
      <c r="AZ5" s="763">
        <f t="shared" si="1"/>
        <v>0</v>
      </c>
      <c r="BA5" s="764">
        <f t="shared" si="1"/>
        <v>3764</v>
      </c>
      <c r="BB5" s="765">
        <f t="shared" si="1"/>
        <v>1361</v>
      </c>
      <c r="BC5" s="766">
        <f t="shared" si="1"/>
        <v>65</v>
      </c>
      <c r="BD5" s="766">
        <f t="shared" si="1"/>
        <v>0</v>
      </c>
      <c r="BE5" s="767">
        <f t="shared" si="1"/>
        <v>3246</v>
      </c>
      <c r="BF5" s="763">
        <f t="shared" si="1"/>
        <v>70</v>
      </c>
      <c r="BG5" s="768">
        <f t="shared" si="1"/>
        <v>167</v>
      </c>
      <c r="BH5" s="768">
        <f t="shared" si="1"/>
        <v>663</v>
      </c>
      <c r="BI5" s="768">
        <f t="shared" si="1"/>
        <v>0</v>
      </c>
      <c r="BJ5" s="769">
        <f t="shared" si="1"/>
        <v>2346</v>
      </c>
      <c r="BK5" s="770">
        <f t="shared" si="1"/>
        <v>175</v>
      </c>
      <c r="BL5" s="771">
        <f t="shared" si="1"/>
        <v>6247</v>
      </c>
      <c r="BM5" s="766">
        <f t="shared" si="1"/>
        <v>1070</v>
      </c>
      <c r="BN5" s="768">
        <f t="shared" si="1"/>
        <v>757</v>
      </c>
      <c r="BO5" s="772">
        <f t="shared" si="1"/>
        <v>1678</v>
      </c>
      <c r="BP5" s="768">
        <f t="shared" si="1"/>
        <v>1</v>
      </c>
      <c r="BQ5" s="768">
        <f t="shared" si="1"/>
        <v>1133</v>
      </c>
      <c r="BR5" s="768">
        <f t="shared" si="1"/>
        <v>1608</v>
      </c>
      <c r="BS5" s="773">
        <f t="shared" si="1"/>
        <v>8630</v>
      </c>
      <c r="BT5" s="768">
        <f t="shared" si="1"/>
        <v>137</v>
      </c>
      <c r="BU5" s="768">
        <f t="shared" si="1"/>
        <v>260</v>
      </c>
      <c r="BV5" s="768">
        <f t="shared" si="1"/>
        <v>700</v>
      </c>
      <c r="BW5" s="768">
        <f t="shared" si="1"/>
        <v>420</v>
      </c>
      <c r="BX5" s="774">
        <f t="shared" si="1"/>
        <v>135</v>
      </c>
      <c r="BY5" s="775">
        <f t="shared" si="1"/>
        <v>358</v>
      </c>
      <c r="BZ5" s="763">
        <f t="shared" si="1"/>
        <v>6620</v>
      </c>
      <c r="CA5" s="767">
        <f t="shared" si="1"/>
        <v>1153</v>
      </c>
      <c r="CB5" s="776">
        <f t="shared" si="1"/>
        <v>865</v>
      </c>
      <c r="CC5" s="765">
        <f aca="true" t="shared" si="2" ref="CC5:CZ5">SUM(CC7,CC10,CC13,CC18,CC24,CC35,CC40,CC57,CC59)</f>
        <v>72</v>
      </c>
      <c r="CD5" s="765">
        <f t="shared" si="2"/>
        <v>100</v>
      </c>
      <c r="CE5" s="765">
        <f t="shared" si="2"/>
        <v>116</v>
      </c>
      <c r="CF5" s="766">
        <f t="shared" si="2"/>
        <v>0</v>
      </c>
      <c r="CG5" s="767">
        <f t="shared" si="2"/>
        <v>0</v>
      </c>
      <c r="CH5" s="777">
        <f t="shared" si="2"/>
        <v>0</v>
      </c>
      <c r="CI5" s="777">
        <f t="shared" si="2"/>
        <v>0</v>
      </c>
      <c r="CJ5" s="778">
        <f t="shared" si="2"/>
        <v>57</v>
      </c>
      <c r="CK5" s="779">
        <f t="shared" si="2"/>
        <v>0</v>
      </c>
      <c r="CL5" s="777">
        <f t="shared" si="2"/>
        <v>57</v>
      </c>
      <c r="CM5" s="780">
        <f t="shared" si="2"/>
        <v>1065</v>
      </c>
      <c r="CN5" s="773">
        <f t="shared" si="2"/>
        <v>100</v>
      </c>
      <c r="CO5" s="773">
        <f t="shared" si="2"/>
        <v>2572</v>
      </c>
      <c r="CP5" s="764">
        <f t="shared" si="2"/>
        <v>230</v>
      </c>
      <c r="CQ5" s="777">
        <f t="shared" si="2"/>
        <v>2342</v>
      </c>
      <c r="CR5" s="781">
        <f t="shared" si="2"/>
        <v>0</v>
      </c>
      <c r="CS5" s="773">
        <f t="shared" si="2"/>
        <v>9953</v>
      </c>
      <c r="CT5" s="773">
        <f t="shared" si="2"/>
        <v>211</v>
      </c>
      <c r="CU5" s="773">
        <f t="shared" si="2"/>
        <v>11490</v>
      </c>
      <c r="CV5" s="763">
        <f t="shared" si="2"/>
        <v>10024</v>
      </c>
      <c r="CW5" s="763">
        <f t="shared" si="2"/>
        <v>1466</v>
      </c>
      <c r="CX5" s="773">
        <f t="shared" si="2"/>
        <v>9661</v>
      </c>
      <c r="CY5" s="773">
        <f t="shared" si="2"/>
        <v>47</v>
      </c>
      <c r="CZ5" s="782">
        <f t="shared" si="2"/>
        <v>0</v>
      </c>
      <c r="DA5" s="104"/>
      <c r="DB5" s="104"/>
    </row>
    <row r="6" spans="1:104" ht="6" customHeight="1" thickBot="1">
      <c r="A6" s="105"/>
      <c r="B6" s="106"/>
      <c r="C6" s="107"/>
      <c r="D6" s="103"/>
      <c r="E6" s="108"/>
      <c r="F6" s="109"/>
      <c r="G6" s="110"/>
      <c r="H6" s="109"/>
      <c r="I6" s="111"/>
      <c r="J6" s="111"/>
      <c r="K6" s="111"/>
      <c r="L6" s="108"/>
      <c r="M6" s="110"/>
      <c r="N6" s="109"/>
      <c r="O6" s="109"/>
      <c r="P6" s="111"/>
      <c r="Q6" s="109"/>
      <c r="R6" s="109"/>
      <c r="S6" s="109"/>
      <c r="T6" s="109"/>
      <c r="U6" s="111"/>
      <c r="V6" s="109"/>
      <c r="W6" s="108"/>
      <c r="X6" s="110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12"/>
      <c r="AK6" s="113"/>
      <c r="AL6" s="108"/>
      <c r="AM6" s="110"/>
      <c r="AN6" s="109"/>
      <c r="AO6" s="8"/>
      <c r="AP6" s="108"/>
      <c r="AQ6" s="114"/>
      <c r="AR6" s="115"/>
      <c r="AS6" s="116"/>
      <c r="AT6" s="117"/>
      <c r="AU6" s="107"/>
      <c r="AV6" s="113"/>
      <c r="AW6" s="118"/>
      <c r="AX6" s="113"/>
      <c r="AY6" s="113"/>
      <c r="AZ6" s="113"/>
      <c r="BA6" s="113"/>
      <c r="BB6" s="113"/>
      <c r="BC6" s="113"/>
      <c r="BD6" s="113"/>
      <c r="BE6" s="119"/>
      <c r="BF6" s="113"/>
      <c r="BG6" s="113"/>
      <c r="BH6" s="113"/>
      <c r="BI6" s="113"/>
      <c r="BJ6" s="120"/>
      <c r="BK6" s="121"/>
      <c r="BL6" s="119"/>
      <c r="BM6" s="113"/>
      <c r="BN6" s="113"/>
      <c r="BO6" s="113"/>
      <c r="BP6" s="113"/>
      <c r="BQ6" s="113"/>
      <c r="BR6" s="113"/>
      <c r="BS6" s="119"/>
      <c r="BT6" s="113"/>
      <c r="BU6" s="113"/>
      <c r="BV6" s="113"/>
      <c r="BW6" s="113"/>
      <c r="BX6" s="113"/>
      <c r="BY6" s="113"/>
      <c r="BZ6" s="113"/>
      <c r="CA6" s="119"/>
      <c r="CB6" s="113"/>
      <c r="CC6" s="113"/>
      <c r="CD6" s="113"/>
      <c r="CE6" s="113"/>
      <c r="CF6" s="113"/>
      <c r="CG6" s="119"/>
      <c r="CH6" s="113"/>
      <c r="CI6" s="113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3"/>
      <c r="CW6" s="113"/>
      <c r="CX6" s="113"/>
      <c r="CY6" s="113"/>
      <c r="CZ6" s="122"/>
    </row>
    <row r="7" spans="1:104" ht="12" customHeight="1" thickBot="1">
      <c r="A7" s="123" t="s">
        <v>62</v>
      </c>
      <c r="B7" s="124"/>
      <c r="C7" s="125">
        <f aca="true" t="shared" si="3" ref="C7:C37">SUM(E7,L7,W7,AJ7,AK7,AL7,AP7,AQ7)</f>
        <v>1342</v>
      </c>
      <c r="D7" s="126"/>
      <c r="E7" s="127">
        <f aca="true" t="shared" si="4" ref="E7:AQ7">SUM(E8:E9)</f>
        <v>0</v>
      </c>
      <c r="F7" s="128">
        <f t="shared" si="4"/>
        <v>0</v>
      </c>
      <c r="G7" s="128">
        <f t="shared" si="4"/>
        <v>0</v>
      </c>
      <c r="H7" s="128">
        <f t="shared" si="4"/>
        <v>0</v>
      </c>
      <c r="I7" s="128">
        <f t="shared" si="4"/>
        <v>0</v>
      </c>
      <c r="J7" s="128">
        <f t="shared" si="4"/>
        <v>0</v>
      </c>
      <c r="K7" s="128">
        <f t="shared" si="4"/>
        <v>0</v>
      </c>
      <c r="L7" s="129">
        <f t="shared" si="4"/>
        <v>0</v>
      </c>
      <c r="M7" s="130">
        <f t="shared" si="4"/>
        <v>0</v>
      </c>
      <c r="N7" s="130">
        <f t="shared" si="4"/>
        <v>0</v>
      </c>
      <c r="O7" s="130">
        <f t="shared" si="4"/>
        <v>0</v>
      </c>
      <c r="P7" s="130">
        <f t="shared" si="4"/>
        <v>0</v>
      </c>
      <c r="Q7" s="130">
        <f t="shared" si="4"/>
        <v>0</v>
      </c>
      <c r="R7" s="130">
        <f t="shared" si="4"/>
        <v>0</v>
      </c>
      <c r="S7" s="130">
        <f t="shared" si="4"/>
        <v>0</v>
      </c>
      <c r="T7" s="130">
        <f t="shared" si="4"/>
        <v>0</v>
      </c>
      <c r="U7" s="130">
        <f t="shared" si="4"/>
        <v>0</v>
      </c>
      <c r="V7" s="130">
        <f t="shared" si="4"/>
        <v>0</v>
      </c>
      <c r="W7" s="129">
        <f t="shared" si="4"/>
        <v>0</v>
      </c>
      <c r="X7" s="130">
        <f t="shared" si="4"/>
        <v>0</v>
      </c>
      <c r="Y7" s="130">
        <f t="shared" si="4"/>
        <v>0</v>
      </c>
      <c r="Z7" s="130">
        <f t="shared" si="4"/>
        <v>0</v>
      </c>
      <c r="AA7" s="130">
        <f t="shared" si="4"/>
        <v>0</v>
      </c>
      <c r="AB7" s="130">
        <f t="shared" si="4"/>
        <v>0</v>
      </c>
      <c r="AC7" s="130">
        <f t="shared" si="4"/>
        <v>0</v>
      </c>
      <c r="AD7" s="130">
        <f t="shared" si="4"/>
        <v>0</v>
      </c>
      <c r="AE7" s="130">
        <f t="shared" si="4"/>
        <v>0</v>
      </c>
      <c r="AF7" s="130">
        <f t="shared" si="4"/>
        <v>0</v>
      </c>
      <c r="AG7" s="130">
        <f t="shared" si="4"/>
        <v>0</v>
      </c>
      <c r="AH7" s="130">
        <f t="shared" si="4"/>
        <v>0</v>
      </c>
      <c r="AI7" s="130">
        <f t="shared" si="4"/>
        <v>0</v>
      </c>
      <c r="AJ7" s="131">
        <f t="shared" si="4"/>
        <v>0</v>
      </c>
      <c r="AK7" s="129">
        <f t="shared" si="4"/>
        <v>0</v>
      </c>
      <c r="AL7" s="129">
        <f t="shared" si="4"/>
        <v>1342</v>
      </c>
      <c r="AM7" s="130">
        <f t="shared" si="4"/>
        <v>0</v>
      </c>
      <c r="AN7" s="130">
        <f t="shared" si="4"/>
        <v>0</v>
      </c>
      <c r="AO7" s="124">
        <f t="shared" si="4"/>
        <v>1342</v>
      </c>
      <c r="AP7" s="129">
        <f t="shared" si="4"/>
        <v>0</v>
      </c>
      <c r="AQ7" s="132">
        <f t="shared" si="4"/>
        <v>0</v>
      </c>
      <c r="AR7" s="124"/>
      <c r="AS7" s="123" t="s">
        <v>62</v>
      </c>
      <c r="AT7" s="124"/>
      <c r="AU7" s="125">
        <f aca="true" t="shared" si="5" ref="AU7:AU37">SUM(AW7,BE7,BK7,BS7,BL7,CA7,CG7,CJ7,CM7,CN7,CO7,CR7,CS7,CT7,CU7,CX7,CY7,CZ7)</f>
        <v>904</v>
      </c>
      <c r="AV7" s="133"/>
      <c r="AW7" s="134">
        <f aca="true" t="shared" si="6" ref="AW7:CB7">SUM(AW8:AW9)</f>
        <v>35</v>
      </c>
      <c r="AX7" s="130">
        <f t="shared" si="6"/>
        <v>0</v>
      </c>
      <c r="AY7" s="130">
        <f t="shared" si="6"/>
        <v>26</v>
      </c>
      <c r="AZ7" s="130">
        <f t="shared" si="6"/>
        <v>0</v>
      </c>
      <c r="BA7" s="130">
        <f t="shared" si="6"/>
        <v>7</v>
      </c>
      <c r="BB7" s="130">
        <f t="shared" si="6"/>
        <v>2</v>
      </c>
      <c r="BC7" s="130">
        <f t="shared" si="6"/>
        <v>0</v>
      </c>
      <c r="BD7" s="130">
        <f t="shared" si="6"/>
        <v>0</v>
      </c>
      <c r="BE7" s="129">
        <f t="shared" si="6"/>
        <v>10</v>
      </c>
      <c r="BF7" s="130">
        <f t="shared" si="6"/>
        <v>0</v>
      </c>
      <c r="BG7" s="130">
        <f t="shared" si="6"/>
        <v>0</v>
      </c>
      <c r="BH7" s="130">
        <f t="shared" si="6"/>
        <v>0</v>
      </c>
      <c r="BI7" s="130">
        <f t="shared" si="6"/>
        <v>0</v>
      </c>
      <c r="BJ7" s="135">
        <f t="shared" si="6"/>
        <v>10</v>
      </c>
      <c r="BK7" s="129">
        <f t="shared" si="6"/>
        <v>90</v>
      </c>
      <c r="BL7" s="127">
        <f t="shared" si="6"/>
        <v>30</v>
      </c>
      <c r="BM7" s="130">
        <f t="shared" si="6"/>
        <v>0</v>
      </c>
      <c r="BN7" s="130">
        <f t="shared" si="6"/>
        <v>0</v>
      </c>
      <c r="BO7" s="130">
        <f t="shared" si="6"/>
        <v>0</v>
      </c>
      <c r="BP7" s="130">
        <f t="shared" si="6"/>
        <v>0</v>
      </c>
      <c r="BQ7" s="130">
        <f t="shared" si="6"/>
        <v>30</v>
      </c>
      <c r="BR7" s="130">
        <f t="shared" si="6"/>
        <v>0</v>
      </c>
      <c r="BS7" s="129">
        <f t="shared" si="6"/>
        <v>54</v>
      </c>
      <c r="BT7" s="130">
        <f t="shared" si="6"/>
        <v>0</v>
      </c>
      <c r="BU7" s="130">
        <f t="shared" si="6"/>
        <v>0</v>
      </c>
      <c r="BV7" s="130">
        <f t="shared" si="6"/>
        <v>0</v>
      </c>
      <c r="BW7" s="130">
        <f t="shared" si="6"/>
        <v>0</v>
      </c>
      <c r="BX7" s="130">
        <f t="shared" si="6"/>
        <v>0</v>
      </c>
      <c r="BY7" s="130">
        <f t="shared" si="6"/>
        <v>0</v>
      </c>
      <c r="BZ7" s="130">
        <f t="shared" si="6"/>
        <v>54</v>
      </c>
      <c r="CA7" s="129">
        <f t="shared" si="6"/>
        <v>0</v>
      </c>
      <c r="CB7" s="130">
        <f t="shared" si="6"/>
        <v>0</v>
      </c>
      <c r="CC7" s="130">
        <f aca="true" t="shared" si="7" ref="CC7:CZ7">SUM(CC8:CC9)</f>
        <v>0</v>
      </c>
      <c r="CD7" s="130">
        <f t="shared" si="7"/>
        <v>0</v>
      </c>
      <c r="CE7" s="130">
        <f t="shared" si="7"/>
        <v>0</v>
      </c>
      <c r="CF7" s="130">
        <f t="shared" si="7"/>
        <v>0</v>
      </c>
      <c r="CG7" s="129">
        <f t="shared" si="7"/>
        <v>0</v>
      </c>
      <c r="CH7" s="130">
        <f t="shared" si="7"/>
        <v>0</v>
      </c>
      <c r="CI7" s="130">
        <f t="shared" si="7"/>
        <v>0</v>
      </c>
      <c r="CJ7" s="129">
        <f t="shared" si="7"/>
        <v>0</v>
      </c>
      <c r="CK7" s="129">
        <f t="shared" si="7"/>
        <v>0</v>
      </c>
      <c r="CL7" s="129">
        <f t="shared" si="7"/>
        <v>0</v>
      </c>
      <c r="CM7" s="129">
        <f t="shared" si="7"/>
        <v>0</v>
      </c>
      <c r="CN7" s="129">
        <f t="shared" si="7"/>
        <v>0</v>
      </c>
      <c r="CO7" s="129">
        <f t="shared" si="7"/>
        <v>0</v>
      </c>
      <c r="CP7" s="129">
        <f t="shared" si="7"/>
        <v>0</v>
      </c>
      <c r="CQ7" s="129">
        <f t="shared" si="7"/>
        <v>0</v>
      </c>
      <c r="CR7" s="129">
        <f t="shared" si="7"/>
        <v>0</v>
      </c>
      <c r="CS7" s="129">
        <f t="shared" si="7"/>
        <v>0</v>
      </c>
      <c r="CT7" s="129">
        <f t="shared" si="7"/>
        <v>0</v>
      </c>
      <c r="CU7" s="129">
        <f t="shared" si="7"/>
        <v>685</v>
      </c>
      <c r="CV7" s="130">
        <f t="shared" si="7"/>
        <v>685</v>
      </c>
      <c r="CW7" s="130">
        <f t="shared" si="7"/>
        <v>0</v>
      </c>
      <c r="CX7" s="130">
        <f t="shared" si="7"/>
        <v>0</v>
      </c>
      <c r="CY7" s="135">
        <f t="shared" si="7"/>
        <v>0</v>
      </c>
      <c r="CZ7" s="132">
        <f t="shared" si="7"/>
        <v>0</v>
      </c>
    </row>
    <row r="8" spans="1:104" ht="12.75" customHeight="1" thickBot="1" thickTop="1">
      <c r="A8" s="136"/>
      <c r="B8" s="8" t="s">
        <v>63</v>
      </c>
      <c r="C8" s="137">
        <f t="shared" si="3"/>
        <v>1342</v>
      </c>
      <c r="D8" s="138"/>
      <c r="E8" s="139">
        <f>SUM(F8:K8)</f>
        <v>0</v>
      </c>
      <c r="F8" s="140"/>
      <c r="G8" s="140"/>
      <c r="H8" s="140"/>
      <c r="I8" s="140"/>
      <c r="J8" s="140"/>
      <c r="K8" s="140"/>
      <c r="L8" s="141">
        <f>SUM(M8:V8)</f>
        <v>0</v>
      </c>
      <c r="M8" s="140"/>
      <c r="N8" s="140"/>
      <c r="O8" s="140"/>
      <c r="P8" s="140"/>
      <c r="Q8" s="140"/>
      <c r="R8" s="140"/>
      <c r="S8" s="140"/>
      <c r="T8" s="142"/>
      <c r="U8" s="140"/>
      <c r="V8" s="140"/>
      <c r="W8" s="141">
        <f>SUM(X8:AI8)</f>
        <v>0</v>
      </c>
      <c r="X8" s="140">
        <f>příjmy!B59</f>
        <v>0</v>
      </c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3"/>
      <c r="AK8" s="144"/>
      <c r="AL8" s="141">
        <f>SUM(AM8:AO8)</f>
        <v>1342</v>
      </c>
      <c r="AM8" s="140"/>
      <c r="AN8" s="140"/>
      <c r="AO8" s="145">
        <f>příjmy!B213</f>
        <v>1342</v>
      </c>
      <c r="AP8" s="144">
        <f>příjmy!B227</f>
        <v>0</v>
      </c>
      <c r="AQ8" s="146">
        <f>příjmy!B250</f>
        <v>0</v>
      </c>
      <c r="AR8" s="7"/>
      <c r="AS8" s="136"/>
      <c r="AT8" s="8" t="s">
        <v>64</v>
      </c>
      <c r="AU8" s="137">
        <f t="shared" si="5"/>
        <v>867</v>
      </c>
      <c r="AV8" s="8"/>
      <c r="AW8" s="147">
        <f>SUM(AX8:BD8)</f>
        <v>35</v>
      </c>
      <c r="AX8" s="140"/>
      <c r="AY8" s="140">
        <f>výdaje!B25</f>
        <v>26</v>
      </c>
      <c r="AZ8" s="140"/>
      <c r="BA8" s="140">
        <f>výdaje!B57</f>
        <v>7</v>
      </c>
      <c r="BB8" s="140">
        <f>výdaje!B83</f>
        <v>2</v>
      </c>
      <c r="BC8" s="140"/>
      <c r="BD8" s="140"/>
      <c r="BE8" s="148">
        <f>SUM(BF8:BJ8)</f>
        <v>10</v>
      </c>
      <c r="BF8" s="140"/>
      <c r="BG8" s="140"/>
      <c r="BH8" s="140"/>
      <c r="BI8" s="140"/>
      <c r="BJ8" s="149">
        <f>výdaje!B173</f>
        <v>10</v>
      </c>
      <c r="BK8" s="144">
        <f>výdaje!B221</f>
        <v>90</v>
      </c>
      <c r="BL8" s="150">
        <f>SUM(BM8:BR8)</f>
        <v>0</v>
      </c>
      <c r="BM8" s="140"/>
      <c r="BN8" s="140"/>
      <c r="BO8" s="140">
        <f>výdaje!B262</f>
        <v>0</v>
      </c>
      <c r="BP8" s="140"/>
      <c r="BQ8" s="140">
        <f>výdaje!B289</f>
        <v>0</v>
      </c>
      <c r="BR8" s="140"/>
      <c r="BS8" s="148">
        <f>SUM(BT8:BZ8)</f>
        <v>47</v>
      </c>
      <c r="BT8" s="140"/>
      <c r="BU8" s="140"/>
      <c r="BV8" s="140"/>
      <c r="BW8" s="140"/>
      <c r="BX8" s="140"/>
      <c r="BY8" s="140"/>
      <c r="BZ8" s="140">
        <f>výdaje!B392</f>
        <v>47</v>
      </c>
      <c r="CA8" s="148">
        <f>SUM(CB8:CF8)</f>
        <v>0</v>
      </c>
      <c r="CB8" s="140">
        <f>výdaje!B442</f>
        <v>0</v>
      </c>
      <c r="CC8" s="140"/>
      <c r="CD8" s="140"/>
      <c r="CE8" s="140"/>
      <c r="CF8" s="140"/>
      <c r="CG8" s="148">
        <f>SUM(CH8:CI8)</f>
        <v>0</v>
      </c>
      <c r="CH8" s="140"/>
      <c r="CI8" s="140"/>
      <c r="CJ8" s="144">
        <f>SUM(CK8:CL8)</f>
        <v>0</v>
      </c>
      <c r="CK8" s="151"/>
      <c r="CL8" s="152"/>
      <c r="CM8" s="144"/>
      <c r="CN8" s="144"/>
      <c r="CO8" s="144">
        <f>SUM(CP8:CQ8)</f>
        <v>0</v>
      </c>
      <c r="CP8" s="151"/>
      <c r="CQ8" s="152"/>
      <c r="CR8" s="144"/>
      <c r="CS8" s="144">
        <f>výdaje!B656</f>
        <v>0</v>
      </c>
      <c r="CT8" s="144"/>
      <c r="CU8" s="148">
        <f>CV8+CW8</f>
        <v>685</v>
      </c>
      <c r="CV8" s="140">
        <f>výdaje!B675+výdaje!B677+výdaje!B717</f>
        <v>685</v>
      </c>
      <c r="CW8" s="140"/>
      <c r="CX8" s="153">
        <f>výdaje!B715</f>
        <v>0</v>
      </c>
      <c r="CY8" s="153"/>
      <c r="CZ8" s="146"/>
    </row>
    <row r="9" spans="1:104" ht="12" customHeight="1" thickBot="1" thickTop="1">
      <c r="A9" s="136"/>
      <c r="B9" s="8" t="s">
        <v>65</v>
      </c>
      <c r="C9" s="137">
        <f t="shared" si="3"/>
        <v>0</v>
      </c>
      <c r="D9" s="138"/>
      <c r="E9" s="139">
        <f>SUM(F9:K9)</f>
        <v>0</v>
      </c>
      <c r="F9" s="140"/>
      <c r="G9" s="140"/>
      <c r="H9" s="140"/>
      <c r="I9" s="140"/>
      <c r="J9" s="140"/>
      <c r="K9" s="140"/>
      <c r="L9" s="141">
        <f>SUM(M9:V9)</f>
        <v>0</v>
      </c>
      <c r="M9" s="140" t="s">
        <v>66</v>
      </c>
      <c r="N9" s="140">
        <f>příjmy!B39</f>
        <v>0</v>
      </c>
      <c r="O9" s="140"/>
      <c r="P9" s="140"/>
      <c r="Q9" s="140"/>
      <c r="R9" s="140"/>
      <c r="S9" s="140"/>
      <c r="T9" s="142"/>
      <c r="U9" s="140"/>
      <c r="V9" s="140"/>
      <c r="W9" s="141">
        <f>SUM(X9:AI9)</f>
        <v>0</v>
      </c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3"/>
      <c r="AK9" s="144"/>
      <c r="AL9" s="141">
        <f>SUM(AM9:AO9)</f>
        <v>0</v>
      </c>
      <c r="AM9" s="140"/>
      <c r="AN9" s="140"/>
      <c r="AO9" s="145"/>
      <c r="AP9" s="144"/>
      <c r="AQ9" s="146"/>
      <c r="AR9" s="7"/>
      <c r="AS9" s="136"/>
      <c r="AT9" s="8" t="s">
        <v>65</v>
      </c>
      <c r="AU9" s="137">
        <f t="shared" si="5"/>
        <v>37</v>
      </c>
      <c r="AV9" s="8"/>
      <c r="AW9" s="147">
        <f>SUM(AX9:BD9)</f>
        <v>0</v>
      </c>
      <c r="AX9" s="140"/>
      <c r="AY9" s="140">
        <f>výdaje!B26</f>
        <v>0</v>
      </c>
      <c r="AZ9" s="140"/>
      <c r="BA9" s="140"/>
      <c r="BB9" s="140"/>
      <c r="BC9" s="140"/>
      <c r="BD9" s="140"/>
      <c r="BE9" s="148">
        <f>SUM(BF9:BJ9)</f>
        <v>0</v>
      </c>
      <c r="BF9" s="140"/>
      <c r="BG9" s="140"/>
      <c r="BH9" s="140"/>
      <c r="BI9" s="140"/>
      <c r="BJ9" s="149">
        <f>výdaje!B174</f>
        <v>0</v>
      </c>
      <c r="BK9" s="144"/>
      <c r="BL9" s="150">
        <f>SUM(BM9:BR9)</f>
        <v>30</v>
      </c>
      <c r="BM9" s="140"/>
      <c r="BN9" s="140"/>
      <c r="BO9" s="140"/>
      <c r="BP9" s="140"/>
      <c r="BQ9" s="140">
        <f>výdaje!B290+výdaje!B3242</f>
        <v>30</v>
      </c>
      <c r="BR9" s="140"/>
      <c r="BS9" s="148">
        <f>SUM(BT9:BZ9)</f>
        <v>7</v>
      </c>
      <c r="BT9" s="140"/>
      <c r="BU9" s="140"/>
      <c r="BV9" s="140"/>
      <c r="BW9" s="140"/>
      <c r="BX9" s="140"/>
      <c r="BY9" s="140"/>
      <c r="BZ9" s="140">
        <f>výdaje!B391</f>
        <v>7</v>
      </c>
      <c r="CA9" s="148">
        <f>SUM(CB9:CF9)</f>
        <v>0</v>
      </c>
      <c r="CB9" s="140"/>
      <c r="CC9" s="140"/>
      <c r="CD9" s="140"/>
      <c r="CE9" s="140"/>
      <c r="CF9" s="140"/>
      <c r="CG9" s="148">
        <f>SUM(CH9:CI9)</f>
        <v>0</v>
      </c>
      <c r="CH9" s="140"/>
      <c r="CI9" s="140"/>
      <c r="CJ9" s="144">
        <f>SUM(CK9:CL9)</f>
        <v>0</v>
      </c>
      <c r="CK9" s="154"/>
      <c r="CL9" s="149"/>
      <c r="CM9" s="144"/>
      <c r="CN9" s="144"/>
      <c r="CO9" s="144">
        <f>SUM(CP9:CQ9)</f>
        <v>0</v>
      </c>
      <c r="CP9" s="154"/>
      <c r="CQ9" s="149">
        <f>výdaje!B570</f>
        <v>0</v>
      </c>
      <c r="CR9" s="144"/>
      <c r="CS9" s="144"/>
      <c r="CT9" s="144"/>
      <c r="CU9" s="148">
        <f>CV9+CW9</f>
        <v>0</v>
      </c>
      <c r="CV9" s="140"/>
      <c r="CW9" s="140"/>
      <c r="CX9" s="153"/>
      <c r="CY9" s="153"/>
      <c r="CZ9" s="146"/>
    </row>
    <row r="10" spans="1:104" ht="12" customHeight="1" thickBot="1" thickTop="1">
      <c r="A10" s="155" t="s">
        <v>67</v>
      </c>
      <c r="B10" s="156"/>
      <c r="C10" s="125">
        <f t="shared" si="3"/>
        <v>1068</v>
      </c>
      <c r="D10" s="126"/>
      <c r="E10" s="157">
        <f aca="true" t="shared" si="8" ref="E10:AQ10">SUM(E11:E12)</f>
        <v>0</v>
      </c>
      <c r="F10" s="158">
        <f t="shared" si="8"/>
        <v>0</v>
      </c>
      <c r="G10" s="158">
        <f t="shared" si="8"/>
        <v>0</v>
      </c>
      <c r="H10" s="158">
        <f t="shared" si="8"/>
        <v>0</v>
      </c>
      <c r="I10" s="158">
        <f t="shared" si="8"/>
        <v>0</v>
      </c>
      <c r="J10" s="158">
        <f t="shared" si="8"/>
        <v>0</v>
      </c>
      <c r="K10" s="158">
        <f t="shared" si="8"/>
        <v>0</v>
      </c>
      <c r="L10" s="159">
        <f t="shared" si="8"/>
        <v>0</v>
      </c>
      <c r="M10" s="160">
        <f t="shared" si="8"/>
        <v>0</v>
      </c>
      <c r="N10" s="160">
        <f t="shared" si="8"/>
        <v>0</v>
      </c>
      <c r="O10" s="160">
        <f t="shared" si="8"/>
        <v>0</v>
      </c>
      <c r="P10" s="160">
        <f t="shared" si="8"/>
        <v>0</v>
      </c>
      <c r="Q10" s="160">
        <f t="shared" si="8"/>
        <v>0</v>
      </c>
      <c r="R10" s="160">
        <f t="shared" si="8"/>
        <v>0</v>
      </c>
      <c r="S10" s="160">
        <f t="shared" si="8"/>
        <v>0</v>
      </c>
      <c r="T10" s="160">
        <f t="shared" si="8"/>
        <v>0</v>
      </c>
      <c r="U10" s="160">
        <f t="shared" si="8"/>
        <v>0</v>
      </c>
      <c r="V10" s="160">
        <f t="shared" si="8"/>
        <v>0</v>
      </c>
      <c r="W10" s="159">
        <f t="shared" si="8"/>
        <v>0</v>
      </c>
      <c r="X10" s="160">
        <f t="shared" si="8"/>
        <v>0</v>
      </c>
      <c r="Y10" s="160">
        <f t="shared" si="8"/>
        <v>0</v>
      </c>
      <c r="Z10" s="160">
        <f t="shared" si="8"/>
        <v>0</v>
      </c>
      <c r="AA10" s="160">
        <f t="shared" si="8"/>
        <v>0</v>
      </c>
      <c r="AB10" s="160">
        <f t="shared" si="8"/>
        <v>0</v>
      </c>
      <c r="AC10" s="160">
        <f t="shared" si="8"/>
        <v>0</v>
      </c>
      <c r="AD10" s="160">
        <f t="shared" si="8"/>
        <v>0</v>
      </c>
      <c r="AE10" s="160">
        <f t="shared" si="8"/>
        <v>0</v>
      </c>
      <c r="AF10" s="160">
        <f t="shared" si="8"/>
        <v>0</v>
      </c>
      <c r="AG10" s="160">
        <f t="shared" si="8"/>
        <v>0</v>
      </c>
      <c r="AH10" s="160">
        <f t="shared" si="8"/>
        <v>0</v>
      </c>
      <c r="AI10" s="160">
        <f t="shared" si="8"/>
        <v>0</v>
      </c>
      <c r="AJ10" s="161">
        <f t="shared" si="8"/>
        <v>0</v>
      </c>
      <c r="AK10" s="159">
        <f t="shared" si="8"/>
        <v>0</v>
      </c>
      <c r="AL10" s="159">
        <f t="shared" si="8"/>
        <v>0</v>
      </c>
      <c r="AM10" s="160">
        <f t="shared" si="8"/>
        <v>0</v>
      </c>
      <c r="AN10" s="160">
        <f t="shared" si="8"/>
        <v>0</v>
      </c>
      <c r="AO10" s="156">
        <f t="shared" si="8"/>
        <v>0</v>
      </c>
      <c r="AP10" s="159">
        <f t="shared" si="8"/>
        <v>1068</v>
      </c>
      <c r="AQ10" s="162">
        <f t="shared" si="8"/>
        <v>0</v>
      </c>
      <c r="AR10" s="156"/>
      <c r="AS10" s="155" t="s">
        <v>67</v>
      </c>
      <c r="AT10" s="156"/>
      <c r="AU10" s="125">
        <f t="shared" si="5"/>
        <v>2957</v>
      </c>
      <c r="AV10" s="133"/>
      <c r="AW10" s="163">
        <f>SUM(AW11:AW12)</f>
        <v>0</v>
      </c>
      <c r="AX10" s="160">
        <f>SUM(AX11:AX12)</f>
        <v>0</v>
      </c>
      <c r="AY10" s="160">
        <f>SUM(AY11:AY12)</f>
        <v>0</v>
      </c>
      <c r="AZ10" s="160">
        <f>SUM(AZ11:AZ12)</f>
        <v>0</v>
      </c>
      <c r="BA10" s="160"/>
      <c r="BB10" s="160">
        <f aca="true" t="shared" si="9" ref="BB10:CG10">SUM(BB11:BB12)</f>
        <v>0</v>
      </c>
      <c r="BC10" s="160">
        <f t="shared" si="9"/>
        <v>0</v>
      </c>
      <c r="BD10" s="160">
        <f t="shared" si="9"/>
        <v>0</v>
      </c>
      <c r="BE10" s="159">
        <f t="shared" si="9"/>
        <v>400</v>
      </c>
      <c r="BF10" s="160">
        <f t="shared" si="9"/>
        <v>0</v>
      </c>
      <c r="BG10" s="160">
        <f t="shared" si="9"/>
        <v>0</v>
      </c>
      <c r="BH10" s="160">
        <f t="shared" si="9"/>
        <v>0</v>
      </c>
      <c r="BI10" s="160">
        <f t="shared" si="9"/>
        <v>0</v>
      </c>
      <c r="BJ10" s="164">
        <f t="shared" si="9"/>
        <v>400</v>
      </c>
      <c r="BK10" s="159">
        <f t="shared" si="9"/>
        <v>0</v>
      </c>
      <c r="BL10" s="157">
        <f t="shared" si="9"/>
        <v>470</v>
      </c>
      <c r="BM10" s="160">
        <f t="shared" si="9"/>
        <v>0</v>
      </c>
      <c r="BN10" s="160">
        <f t="shared" si="9"/>
        <v>0</v>
      </c>
      <c r="BO10" s="160">
        <f t="shared" si="9"/>
        <v>0</v>
      </c>
      <c r="BP10" s="160">
        <f t="shared" si="9"/>
        <v>0</v>
      </c>
      <c r="BQ10" s="160">
        <f t="shared" si="9"/>
        <v>470</v>
      </c>
      <c r="BR10" s="160">
        <f t="shared" si="9"/>
        <v>0</v>
      </c>
      <c r="BS10" s="159">
        <f t="shared" si="9"/>
        <v>130</v>
      </c>
      <c r="BT10" s="160">
        <f t="shared" si="9"/>
        <v>0</v>
      </c>
      <c r="BU10" s="160">
        <f t="shared" si="9"/>
        <v>0</v>
      </c>
      <c r="BV10" s="160">
        <f t="shared" si="9"/>
        <v>0</v>
      </c>
      <c r="BW10" s="160">
        <f t="shared" si="9"/>
        <v>0</v>
      </c>
      <c r="BX10" s="160">
        <f t="shared" si="9"/>
        <v>0</v>
      </c>
      <c r="BY10" s="160">
        <f t="shared" si="9"/>
        <v>0</v>
      </c>
      <c r="BZ10" s="160">
        <f t="shared" si="9"/>
        <v>130</v>
      </c>
      <c r="CA10" s="159">
        <f t="shared" si="9"/>
        <v>40</v>
      </c>
      <c r="CB10" s="160">
        <f t="shared" si="9"/>
        <v>40</v>
      </c>
      <c r="CC10" s="160">
        <f t="shared" si="9"/>
        <v>0</v>
      </c>
      <c r="CD10" s="160">
        <f t="shared" si="9"/>
        <v>0</v>
      </c>
      <c r="CE10" s="160">
        <f t="shared" si="9"/>
        <v>0</v>
      </c>
      <c r="CF10" s="160">
        <f t="shared" si="9"/>
        <v>0</v>
      </c>
      <c r="CG10" s="159">
        <f t="shared" si="9"/>
        <v>0</v>
      </c>
      <c r="CH10" s="160">
        <f aca="true" t="shared" si="10" ref="CH10:CZ10">SUM(CH11:CH12)</f>
        <v>0</v>
      </c>
      <c r="CI10" s="160">
        <f t="shared" si="10"/>
        <v>0</v>
      </c>
      <c r="CJ10" s="159">
        <f t="shared" si="10"/>
        <v>0</v>
      </c>
      <c r="CK10" s="159">
        <f t="shared" si="10"/>
        <v>0</v>
      </c>
      <c r="CL10" s="159">
        <f t="shared" si="10"/>
        <v>0</v>
      </c>
      <c r="CM10" s="159">
        <f t="shared" si="10"/>
        <v>0</v>
      </c>
      <c r="CN10" s="159">
        <f t="shared" si="10"/>
        <v>0</v>
      </c>
      <c r="CO10" s="159">
        <f t="shared" si="10"/>
        <v>0</v>
      </c>
      <c r="CP10" s="159">
        <f t="shared" si="10"/>
        <v>0</v>
      </c>
      <c r="CQ10" s="159">
        <f t="shared" si="10"/>
        <v>0</v>
      </c>
      <c r="CR10" s="159">
        <f t="shared" si="10"/>
        <v>0</v>
      </c>
      <c r="CS10" s="159">
        <f t="shared" si="10"/>
        <v>0</v>
      </c>
      <c r="CT10" s="159">
        <f t="shared" si="10"/>
        <v>0</v>
      </c>
      <c r="CU10" s="159">
        <f t="shared" si="10"/>
        <v>1917</v>
      </c>
      <c r="CV10" s="160">
        <f t="shared" si="10"/>
        <v>1917</v>
      </c>
      <c r="CW10" s="160">
        <f t="shared" si="10"/>
        <v>0</v>
      </c>
      <c r="CX10" s="160">
        <f t="shared" si="10"/>
        <v>0</v>
      </c>
      <c r="CY10" s="160">
        <f t="shared" si="10"/>
        <v>0</v>
      </c>
      <c r="CZ10" s="162">
        <f t="shared" si="10"/>
        <v>0</v>
      </c>
    </row>
    <row r="11" spans="1:104" ht="12.75" customHeight="1" thickBot="1" thickTop="1">
      <c r="A11" s="136"/>
      <c r="B11" s="8" t="s">
        <v>68</v>
      </c>
      <c r="C11" s="137">
        <f t="shared" si="3"/>
        <v>1068</v>
      </c>
      <c r="D11" s="138"/>
      <c r="E11" s="139">
        <f>SUM(F11:K11)</f>
        <v>0</v>
      </c>
      <c r="F11" s="140"/>
      <c r="G11" s="140"/>
      <c r="H11" s="140"/>
      <c r="I11" s="140"/>
      <c r="J11" s="140"/>
      <c r="K11" s="140"/>
      <c r="L11" s="141">
        <f>SUM(M11:V11)</f>
        <v>0</v>
      </c>
      <c r="M11" s="140">
        <f>příjmy!B21</f>
        <v>0</v>
      </c>
      <c r="N11" s="140"/>
      <c r="O11" s="140"/>
      <c r="P11" s="140"/>
      <c r="Q11" s="140"/>
      <c r="R11" s="140"/>
      <c r="S11" s="140"/>
      <c r="T11" s="142"/>
      <c r="U11" s="140"/>
      <c r="V11" s="140"/>
      <c r="W11" s="141">
        <f>SUM(X11:AI11)</f>
        <v>0</v>
      </c>
      <c r="X11" s="140"/>
      <c r="Y11" s="140"/>
      <c r="Z11" s="140"/>
      <c r="AA11" s="140"/>
      <c r="AB11" s="140"/>
      <c r="AC11" s="140"/>
      <c r="AD11" s="140"/>
      <c r="AE11" s="140">
        <f>příjmy!B115</f>
        <v>0</v>
      </c>
      <c r="AF11" s="140"/>
      <c r="AG11" s="140"/>
      <c r="AH11" s="140">
        <f>příjmy!B135</f>
        <v>0</v>
      </c>
      <c r="AI11" s="140"/>
      <c r="AJ11" s="143"/>
      <c r="AK11" s="144"/>
      <c r="AL11" s="141">
        <f>SUM(AM11:AO11)</f>
        <v>0</v>
      </c>
      <c r="AM11" s="140"/>
      <c r="AN11" s="140"/>
      <c r="AO11" s="145"/>
      <c r="AP11" s="144">
        <f>příjmy!B158+příjmy!B256+příjmy!B257+příjmy!B258+příjmy!B259+příjmy!B253+příjmy!B254+příjmy!B255</f>
        <v>1068</v>
      </c>
      <c r="AQ11" s="146"/>
      <c r="AR11" s="7"/>
      <c r="AS11" s="136"/>
      <c r="AT11" s="8" t="s">
        <v>68</v>
      </c>
      <c r="AU11" s="137">
        <f t="shared" si="5"/>
        <v>2957</v>
      </c>
      <c r="AV11" s="8"/>
      <c r="AW11" s="147">
        <f>SUM(AX11:BD11)</f>
        <v>0</v>
      </c>
      <c r="AX11" s="140"/>
      <c r="AY11" s="140"/>
      <c r="AZ11" s="140"/>
      <c r="BA11" s="140"/>
      <c r="BB11" s="140"/>
      <c r="BC11" s="140"/>
      <c r="BD11" s="140"/>
      <c r="BE11" s="148">
        <f>SUM(BF11:BJ11)</f>
        <v>400</v>
      </c>
      <c r="BF11" s="140">
        <f>výdaje!B122</f>
        <v>0</v>
      </c>
      <c r="BG11" s="140"/>
      <c r="BH11" s="140">
        <f>výdaje!B140</f>
        <v>0</v>
      </c>
      <c r="BI11" s="140"/>
      <c r="BJ11" s="149">
        <f>výdaje!B175</f>
        <v>400</v>
      </c>
      <c r="BK11" s="144"/>
      <c r="BL11" s="150">
        <f>SUM(BM11:BR11)</f>
        <v>470</v>
      </c>
      <c r="BM11" s="140"/>
      <c r="BN11" s="140"/>
      <c r="BO11" s="140"/>
      <c r="BP11" s="140"/>
      <c r="BQ11" s="140">
        <f>výdaje!B291</f>
        <v>470</v>
      </c>
      <c r="BR11" s="140"/>
      <c r="BS11" s="148">
        <f>SUM(BT11:BZ11)</f>
        <v>130</v>
      </c>
      <c r="BT11" s="140"/>
      <c r="BU11" s="140">
        <f>výdaje!B330</f>
        <v>0</v>
      </c>
      <c r="BV11" s="140">
        <f>výdaje!B354</f>
        <v>0</v>
      </c>
      <c r="BW11" s="140"/>
      <c r="BX11" s="140"/>
      <c r="BY11" s="140"/>
      <c r="BZ11" s="140">
        <f>výdaje!B393</f>
        <v>130</v>
      </c>
      <c r="CA11" s="148">
        <f>SUM(CB11:CF11)</f>
        <v>40</v>
      </c>
      <c r="CB11" s="140">
        <f>výdaje!B443+výdaje!B716</f>
        <v>40</v>
      </c>
      <c r="CC11" s="140"/>
      <c r="CD11" s="140"/>
      <c r="CE11" s="140"/>
      <c r="CF11" s="140"/>
      <c r="CG11" s="148">
        <f>SUM(CH11:CI11)</f>
        <v>0</v>
      </c>
      <c r="CH11" s="140"/>
      <c r="CI11" s="140"/>
      <c r="CJ11" s="144">
        <f>SUM(CK11:CL11)</f>
        <v>0</v>
      </c>
      <c r="CK11" s="151"/>
      <c r="CL11" s="152"/>
      <c r="CM11" s="144"/>
      <c r="CN11" s="144"/>
      <c r="CO11" s="144">
        <f>SUM(CP11:CQ11)</f>
        <v>0</v>
      </c>
      <c r="CP11" s="151"/>
      <c r="CQ11" s="152"/>
      <c r="CR11" s="144"/>
      <c r="CS11" s="144"/>
      <c r="CT11" s="144"/>
      <c r="CU11" s="148">
        <f>CV11+CW11</f>
        <v>1917</v>
      </c>
      <c r="CV11" s="140">
        <f>výdaje!B695+výdaje!B706+výdaje!B689+výdaje!B691+výdaje!B692+výdaje!B721+výdaje!B707+výdaje!B690+výdaje!B722+výdaje!B726+výdaje!B727+výdaje!B728+výdaje!B729</f>
        <v>1917</v>
      </c>
      <c r="CW11" s="140"/>
      <c r="CX11" s="153"/>
      <c r="CY11" s="153">
        <f>výdaje!B602</f>
        <v>0</v>
      </c>
      <c r="CZ11" s="146"/>
    </row>
    <row r="12" spans="1:104" ht="12.75" customHeight="1" thickBot="1" thickTop="1">
      <c r="A12" s="136"/>
      <c r="B12" s="8" t="s">
        <v>69</v>
      </c>
      <c r="C12" s="137">
        <f t="shared" si="3"/>
        <v>0</v>
      </c>
      <c r="D12" s="138"/>
      <c r="E12" s="139">
        <f>SUM(F12:K12)</f>
        <v>0</v>
      </c>
      <c r="F12" s="140"/>
      <c r="G12" s="140"/>
      <c r="H12" s="140"/>
      <c r="I12" s="140"/>
      <c r="J12" s="140"/>
      <c r="K12" s="140"/>
      <c r="L12" s="141">
        <f>SUM(M12:V12)</f>
        <v>0</v>
      </c>
      <c r="M12" s="140"/>
      <c r="N12" s="140"/>
      <c r="O12" s="140"/>
      <c r="P12" s="140"/>
      <c r="Q12" s="140"/>
      <c r="R12" s="140"/>
      <c r="S12" s="140"/>
      <c r="T12" s="142"/>
      <c r="U12" s="140"/>
      <c r="V12" s="140"/>
      <c r="W12" s="141">
        <f>SUM(X12:AI12)</f>
        <v>0</v>
      </c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>
        <f>příjmy!B159</f>
        <v>0</v>
      </c>
      <c r="AI12" s="140"/>
      <c r="AJ12" s="143"/>
      <c r="AK12" s="144"/>
      <c r="AL12" s="141">
        <f>SUM(AM12:AO12)</f>
        <v>0</v>
      </c>
      <c r="AM12" s="140"/>
      <c r="AN12" s="140"/>
      <c r="AO12" s="145"/>
      <c r="AP12" s="144"/>
      <c r="AQ12" s="146"/>
      <c r="AR12" s="7"/>
      <c r="AS12" s="136"/>
      <c r="AT12" s="8" t="s">
        <v>69</v>
      </c>
      <c r="AU12" s="137">
        <f t="shared" si="5"/>
        <v>0</v>
      </c>
      <c r="AV12" s="8"/>
      <c r="AW12" s="147">
        <f>SUM(AX12:BD12)</f>
        <v>0</v>
      </c>
      <c r="AX12" s="140"/>
      <c r="AY12" s="140"/>
      <c r="AZ12" s="140"/>
      <c r="BA12" s="140"/>
      <c r="BB12" s="140"/>
      <c r="BC12" s="140"/>
      <c r="BD12" s="140"/>
      <c r="BE12" s="148">
        <f>SUM(BF12:BJ12)</f>
        <v>0</v>
      </c>
      <c r="BF12" s="140"/>
      <c r="BG12" s="140"/>
      <c r="BH12" s="140"/>
      <c r="BI12" s="140"/>
      <c r="BJ12" s="149">
        <f>výdaje!B176</f>
        <v>0</v>
      </c>
      <c r="BK12" s="144"/>
      <c r="BL12" s="150">
        <f>SUM(BM12:BR12)</f>
        <v>0</v>
      </c>
      <c r="BM12" s="140"/>
      <c r="BN12" s="140"/>
      <c r="BO12" s="140"/>
      <c r="BP12" s="140"/>
      <c r="BQ12" s="140"/>
      <c r="BR12" s="140"/>
      <c r="BS12" s="148">
        <f>SUM(BT12:BZ12)</f>
        <v>0</v>
      </c>
      <c r="BT12" s="140"/>
      <c r="BU12" s="140"/>
      <c r="BV12" s="140"/>
      <c r="BW12" s="140"/>
      <c r="BX12" s="140"/>
      <c r="BY12" s="140"/>
      <c r="BZ12" s="140"/>
      <c r="CA12" s="148">
        <f>SUM(CB12:CF12)</f>
        <v>0</v>
      </c>
      <c r="CB12" s="140"/>
      <c r="CC12" s="140"/>
      <c r="CD12" s="140"/>
      <c r="CE12" s="140"/>
      <c r="CF12" s="140"/>
      <c r="CG12" s="148">
        <f>SUM(CH12:CI12)</f>
        <v>0</v>
      </c>
      <c r="CH12" s="140"/>
      <c r="CI12" s="140"/>
      <c r="CJ12" s="144">
        <f>SUM(CK12:CL12)</f>
        <v>0</v>
      </c>
      <c r="CK12" s="165">
        <f>výdaje!B522</f>
        <v>0</v>
      </c>
      <c r="CL12" s="166"/>
      <c r="CM12" s="144"/>
      <c r="CN12" s="144"/>
      <c r="CO12" s="144">
        <f>SUM(CP12:CQ12)</f>
        <v>0</v>
      </c>
      <c r="CP12" s="165"/>
      <c r="CQ12" s="166">
        <f>výdaje!B571</f>
        <v>0</v>
      </c>
      <c r="CR12" s="144"/>
      <c r="CS12" s="144"/>
      <c r="CT12" s="144"/>
      <c r="CU12" s="148">
        <f>CV12+CW12</f>
        <v>0</v>
      </c>
      <c r="CV12" s="140"/>
      <c r="CW12" s="140"/>
      <c r="CX12" s="153"/>
      <c r="CY12" s="153"/>
      <c r="CZ12" s="146"/>
    </row>
    <row r="13" spans="1:104" ht="12" customHeight="1" thickBot="1" thickTop="1">
      <c r="A13" s="155" t="s">
        <v>70</v>
      </c>
      <c r="B13" s="156"/>
      <c r="C13" s="125">
        <f t="shared" si="3"/>
        <v>756</v>
      </c>
      <c r="D13" s="126"/>
      <c r="E13" s="157">
        <f aca="true" t="shared" si="11" ref="E13:AQ13">SUM(E14:E17)</f>
        <v>0</v>
      </c>
      <c r="F13" s="158">
        <f t="shared" si="11"/>
        <v>0</v>
      </c>
      <c r="G13" s="158">
        <f t="shared" si="11"/>
        <v>0</v>
      </c>
      <c r="H13" s="158">
        <f t="shared" si="11"/>
        <v>0</v>
      </c>
      <c r="I13" s="158">
        <f t="shared" si="11"/>
        <v>0</v>
      </c>
      <c r="J13" s="158">
        <f t="shared" si="11"/>
        <v>0</v>
      </c>
      <c r="K13" s="158">
        <f t="shared" si="11"/>
        <v>0</v>
      </c>
      <c r="L13" s="159">
        <f t="shared" si="11"/>
        <v>0</v>
      </c>
      <c r="M13" s="160">
        <f t="shared" si="11"/>
        <v>0</v>
      </c>
      <c r="N13" s="160">
        <f t="shared" si="11"/>
        <v>0</v>
      </c>
      <c r="O13" s="160">
        <f t="shared" si="11"/>
        <v>0</v>
      </c>
      <c r="P13" s="160">
        <f t="shared" si="11"/>
        <v>0</v>
      </c>
      <c r="Q13" s="160">
        <f t="shared" si="11"/>
        <v>0</v>
      </c>
      <c r="R13" s="160">
        <f t="shared" si="11"/>
        <v>0</v>
      </c>
      <c r="S13" s="160">
        <f t="shared" si="11"/>
        <v>0</v>
      </c>
      <c r="T13" s="160">
        <f t="shared" si="11"/>
        <v>0</v>
      </c>
      <c r="U13" s="160">
        <f t="shared" si="11"/>
        <v>0</v>
      </c>
      <c r="V13" s="160">
        <f t="shared" si="11"/>
        <v>0</v>
      </c>
      <c r="W13" s="159">
        <f t="shared" si="11"/>
        <v>0</v>
      </c>
      <c r="X13" s="160">
        <f t="shared" si="11"/>
        <v>0</v>
      </c>
      <c r="Y13" s="160">
        <f t="shared" si="11"/>
        <v>0</v>
      </c>
      <c r="Z13" s="160">
        <f t="shared" si="11"/>
        <v>0</v>
      </c>
      <c r="AA13" s="160">
        <f t="shared" si="11"/>
        <v>0</v>
      </c>
      <c r="AB13" s="160">
        <f t="shared" si="11"/>
        <v>0</v>
      </c>
      <c r="AC13" s="160">
        <f t="shared" si="11"/>
        <v>0</v>
      </c>
      <c r="AD13" s="160">
        <f t="shared" si="11"/>
        <v>0</v>
      </c>
      <c r="AE13" s="160">
        <f t="shared" si="11"/>
        <v>0</v>
      </c>
      <c r="AF13" s="160">
        <f t="shared" si="11"/>
        <v>0</v>
      </c>
      <c r="AG13" s="160">
        <f t="shared" si="11"/>
        <v>0</v>
      </c>
      <c r="AH13" s="160">
        <f t="shared" si="11"/>
        <v>0</v>
      </c>
      <c r="AI13" s="160">
        <f t="shared" si="11"/>
        <v>0</v>
      </c>
      <c r="AJ13" s="161">
        <f t="shared" si="11"/>
        <v>140</v>
      </c>
      <c r="AK13" s="159">
        <f t="shared" si="11"/>
        <v>0</v>
      </c>
      <c r="AL13" s="159">
        <f t="shared" si="11"/>
        <v>0</v>
      </c>
      <c r="AM13" s="160">
        <f t="shared" si="11"/>
        <v>0</v>
      </c>
      <c r="AN13" s="160">
        <f t="shared" si="11"/>
        <v>0</v>
      </c>
      <c r="AO13" s="156">
        <f t="shared" si="11"/>
        <v>0</v>
      </c>
      <c r="AP13" s="159">
        <f t="shared" si="11"/>
        <v>15</v>
      </c>
      <c r="AQ13" s="162">
        <f t="shared" si="11"/>
        <v>601</v>
      </c>
      <c r="AR13" s="156"/>
      <c r="AS13" s="155" t="s">
        <v>70</v>
      </c>
      <c r="AT13" s="156"/>
      <c r="AU13" s="125">
        <f t="shared" si="5"/>
        <v>5096</v>
      </c>
      <c r="AV13" s="133"/>
      <c r="AW13" s="163">
        <f aca="true" t="shared" si="12" ref="AW13:CB13">SUM(AW14:AW17)</f>
        <v>0</v>
      </c>
      <c r="AX13" s="160">
        <f t="shared" si="12"/>
        <v>0</v>
      </c>
      <c r="AY13" s="160">
        <f t="shared" si="12"/>
        <v>0</v>
      </c>
      <c r="AZ13" s="160">
        <f t="shared" si="12"/>
        <v>0</v>
      </c>
      <c r="BA13" s="160">
        <f t="shared" si="12"/>
        <v>0</v>
      </c>
      <c r="BB13" s="160">
        <f t="shared" si="12"/>
        <v>0</v>
      </c>
      <c r="BC13" s="160">
        <f t="shared" si="12"/>
        <v>0</v>
      </c>
      <c r="BD13" s="160">
        <f t="shared" si="12"/>
        <v>0</v>
      </c>
      <c r="BE13" s="159">
        <f t="shared" si="12"/>
        <v>0</v>
      </c>
      <c r="BF13" s="160">
        <f t="shared" si="12"/>
        <v>0</v>
      </c>
      <c r="BG13" s="160">
        <f t="shared" si="12"/>
        <v>0</v>
      </c>
      <c r="BH13" s="160">
        <f t="shared" si="12"/>
        <v>0</v>
      </c>
      <c r="BI13" s="160">
        <f t="shared" si="12"/>
        <v>0</v>
      </c>
      <c r="BJ13" s="164">
        <f t="shared" si="12"/>
        <v>0</v>
      </c>
      <c r="BK13" s="159">
        <f t="shared" si="12"/>
        <v>0</v>
      </c>
      <c r="BL13" s="157">
        <f t="shared" si="12"/>
        <v>0</v>
      </c>
      <c r="BM13" s="160">
        <f t="shared" si="12"/>
        <v>0</v>
      </c>
      <c r="BN13" s="160">
        <f t="shared" si="12"/>
        <v>0</v>
      </c>
      <c r="BO13" s="160">
        <f t="shared" si="12"/>
        <v>0</v>
      </c>
      <c r="BP13" s="160">
        <f t="shared" si="12"/>
        <v>0</v>
      </c>
      <c r="BQ13" s="160">
        <f t="shared" si="12"/>
        <v>0</v>
      </c>
      <c r="BR13" s="160">
        <f t="shared" si="12"/>
        <v>0</v>
      </c>
      <c r="BS13" s="159">
        <f t="shared" si="12"/>
        <v>0</v>
      </c>
      <c r="BT13" s="160">
        <f t="shared" si="12"/>
        <v>0</v>
      </c>
      <c r="BU13" s="160">
        <f t="shared" si="12"/>
        <v>0</v>
      </c>
      <c r="BV13" s="160">
        <f t="shared" si="12"/>
        <v>0</v>
      </c>
      <c r="BW13" s="160">
        <f t="shared" si="12"/>
        <v>0</v>
      </c>
      <c r="BX13" s="160">
        <f t="shared" si="12"/>
        <v>0</v>
      </c>
      <c r="BY13" s="160">
        <f t="shared" si="12"/>
        <v>0</v>
      </c>
      <c r="BZ13" s="160">
        <f t="shared" si="12"/>
        <v>0</v>
      </c>
      <c r="CA13" s="159">
        <f t="shared" si="12"/>
        <v>0</v>
      </c>
      <c r="CB13" s="160">
        <f t="shared" si="12"/>
        <v>0</v>
      </c>
      <c r="CC13" s="160">
        <f aca="true" t="shared" si="13" ref="CC13:CZ13">SUM(CC14:CC17)</f>
        <v>0</v>
      </c>
      <c r="CD13" s="160">
        <f t="shared" si="13"/>
        <v>0</v>
      </c>
      <c r="CE13" s="160">
        <f t="shared" si="13"/>
        <v>0</v>
      </c>
      <c r="CF13" s="160">
        <f t="shared" si="13"/>
        <v>0</v>
      </c>
      <c r="CG13" s="159">
        <f t="shared" si="13"/>
        <v>0</v>
      </c>
      <c r="CH13" s="160">
        <f t="shared" si="13"/>
        <v>0</v>
      </c>
      <c r="CI13" s="160">
        <f t="shared" si="13"/>
        <v>0</v>
      </c>
      <c r="CJ13" s="159">
        <f t="shared" si="13"/>
        <v>0</v>
      </c>
      <c r="CK13" s="159">
        <f t="shared" si="13"/>
        <v>0</v>
      </c>
      <c r="CL13" s="159">
        <f t="shared" si="13"/>
        <v>0</v>
      </c>
      <c r="CM13" s="159">
        <f t="shared" si="13"/>
        <v>0</v>
      </c>
      <c r="CN13" s="159">
        <f t="shared" si="13"/>
        <v>0</v>
      </c>
      <c r="CO13" s="159">
        <f t="shared" si="13"/>
        <v>0</v>
      </c>
      <c r="CP13" s="159">
        <f t="shared" si="13"/>
        <v>0</v>
      </c>
      <c r="CQ13" s="159">
        <f t="shared" si="13"/>
        <v>0</v>
      </c>
      <c r="CR13" s="159">
        <f t="shared" si="13"/>
        <v>0</v>
      </c>
      <c r="CS13" s="159">
        <f t="shared" si="13"/>
        <v>4701</v>
      </c>
      <c r="CT13" s="159">
        <f t="shared" si="13"/>
        <v>0</v>
      </c>
      <c r="CU13" s="159">
        <f t="shared" si="13"/>
        <v>395</v>
      </c>
      <c r="CV13" s="160">
        <f t="shared" si="13"/>
        <v>395</v>
      </c>
      <c r="CW13" s="160">
        <f t="shared" si="13"/>
        <v>0</v>
      </c>
      <c r="CX13" s="160">
        <f t="shared" si="13"/>
        <v>0</v>
      </c>
      <c r="CY13" s="160">
        <f t="shared" si="13"/>
        <v>0</v>
      </c>
      <c r="CZ13" s="162">
        <f t="shared" si="13"/>
        <v>0</v>
      </c>
    </row>
    <row r="14" spans="1:114" ht="12" customHeight="1" thickBot="1" thickTop="1">
      <c r="A14" s="136"/>
      <c r="B14" s="167" t="s">
        <v>71</v>
      </c>
      <c r="C14" s="137">
        <f t="shared" si="3"/>
        <v>140</v>
      </c>
      <c r="D14" s="138"/>
      <c r="E14" s="139">
        <f>SUM(F14:K14)</f>
        <v>0</v>
      </c>
      <c r="F14" s="140"/>
      <c r="G14" s="140"/>
      <c r="H14" s="140"/>
      <c r="I14" s="140"/>
      <c r="J14" s="140"/>
      <c r="K14" s="140"/>
      <c r="L14" s="141">
        <f>SUM(M14:V14)</f>
        <v>0</v>
      </c>
      <c r="M14" s="140"/>
      <c r="N14" s="140"/>
      <c r="O14" s="140"/>
      <c r="P14" s="140"/>
      <c r="Q14" s="140"/>
      <c r="R14" s="140"/>
      <c r="S14" s="140"/>
      <c r="T14" s="142"/>
      <c r="U14" s="140"/>
      <c r="V14" s="140"/>
      <c r="W14" s="141">
        <f>SUM(X14:AI14)</f>
        <v>0</v>
      </c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3">
        <f>příjmy!B188</f>
        <v>140</v>
      </c>
      <c r="AK14" s="144"/>
      <c r="AL14" s="141">
        <f>SUM(AM14:AO14)</f>
        <v>0</v>
      </c>
      <c r="AM14" s="140"/>
      <c r="AN14" s="140"/>
      <c r="AO14" s="145"/>
      <c r="AP14" s="144"/>
      <c r="AQ14" s="146"/>
      <c r="AR14" s="7"/>
      <c r="AS14" s="136"/>
      <c r="AT14" s="167" t="s">
        <v>71</v>
      </c>
      <c r="AU14" s="137">
        <f t="shared" si="5"/>
        <v>4430</v>
      </c>
      <c r="AV14" s="8"/>
      <c r="AW14" s="147">
        <f>SUM(AX14:BD14)</f>
        <v>0</v>
      </c>
      <c r="AX14" s="140"/>
      <c r="AY14" s="140"/>
      <c r="AZ14" s="140"/>
      <c r="BA14" s="140"/>
      <c r="BB14" s="140"/>
      <c r="BC14" s="140"/>
      <c r="BD14" s="140"/>
      <c r="BE14" s="148">
        <f>SUM(BF14:BJ14)</f>
        <v>0</v>
      </c>
      <c r="BF14" s="140"/>
      <c r="BG14" s="140"/>
      <c r="BH14" s="140">
        <f>výdaje!B123</f>
        <v>0</v>
      </c>
      <c r="BI14" s="140"/>
      <c r="BJ14" s="149"/>
      <c r="BK14" s="144"/>
      <c r="BL14" s="150">
        <f>SUM(BM14:BR14)</f>
        <v>0</v>
      </c>
      <c r="BM14" s="140"/>
      <c r="BN14" s="140"/>
      <c r="BO14" s="140"/>
      <c r="BP14" s="140"/>
      <c r="BQ14" s="140"/>
      <c r="BR14" s="140"/>
      <c r="BS14" s="148">
        <f>SUM(BT14:BZ14)</f>
        <v>0</v>
      </c>
      <c r="BT14" s="140"/>
      <c r="BU14" s="140"/>
      <c r="BV14" s="140"/>
      <c r="BW14" s="140"/>
      <c r="BX14" s="140"/>
      <c r="BY14" s="140"/>
      <c r="BZ14" s="140"/>
      <c r="CA14" s="148">
        <f>SUM(CB14:CF14)</f>
        <v>0</v>
      </c>
      <c r="CB14" s="140"/>
      <c r="CC14" s="140"/>
      <c r="CD14" s="140"/>
      <c r="CE14" s="140"/>
      <c r="CF14" s="140"/>
      <c r="CG14" s="148">
        <f>SUM(CH14:CI14)</f>
        <v>0</v>
      </c>
      <c r="CH14" s="140"/>
      <c r="CI14" s="140"/>
      <c r="CJ14" s="144">
        <f>SUM(CK14:CL14)</f>
        <v>0</v>
      </c>
      <c r="CK14" s="154"/>
      <c r="CL14" s="149"/>
      <c r="CM14" s="144"/>
      <c r="CN14" s="144"/>
      <c r="CO14" s="144">
        <f>SUM(CP14:CQ14)</f>
        <v>0</v>
      </c>
      <c r="CP14" s="151"/>
      <c r="CQ14" s="152"/>
      <c r="CR14" s="144"/>
      <c r="CS14" s="144">
        <f>výdaje!B627</f>
        <v>4085</v>
      </c>
      <c r="CT14" s="144"/>
      <c r="CU14" s="148">
        <f>CV14+CW14</f>
        <v>345</v>
      </c>
      <c r="CV14" s="140">
        <f>výdaje!B683+výdaje!B696</f>
        <v>345</v>
      </c>
      <c r="CW14" s="140"/>
      <c r="CX14" s="153"/>
      <c r="CY14" s="153"/>
      <c r="CZ14" s="146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</row>
    <row r="15" spans="1:104" ht="12.75" customHeight="1" thickBot="1" thickTop="1">
      <c r="A15" s="136"/>
      <c r="B15" s="169" t="s">
        <v>72</v>
      </c>
      <c r="C15" s="137">
        <f t="shared" si="3"/>
        <v>589</v>
      </c>
      <c r="D15" s="138"/>
      <c r="E15" s="139">
        <f>SUM(F15:K15)</f>
        <v>0</v>
      </c>
      <c r="F15" s="140"/>
      <c r="G15" s="140"/>
      <c r="H15" s="140"/>
      <c r="I15" s="140"/>
      <c r="J15" s="140"/>
      <c r="K15" s="140"/>
      <c r="L15" s="141">
        <f>SUM(M15:V15)</f>
        <v>0</v>
      </c>
      <c r="M15" s="140"/>
      <c r="N15" s="140"/>
      <c r="O15" s="140"/>
      <c r="P15" s="140"/>
      <c r="Q15" s="140"/>
      <c r="R15" s="140"/>
      <c r="S15" s="140"/>
      <c r="T15" s="142"/>
      <c r="U15" s="140"/>
      <c r="V15" s="140"/>
      <c r="W15" s="141">
        <f>SUM(X15:AI15)</f>
        <v>0</v>
      </c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3"/>
      <c r="AK15" s="144"/>
      <c r="AL15" s="141">
        <f>SUM(AM15:AO15)</f>
        <v>0</v>
      </c>
      <c r="AM15" s="140"/>
      <c r="AN15" s="140"/>
      <c r="AO15" s="145"/>
      <c r="AP15" s="144"/>
      <c r="AQ15" s="146">
        <f>příjmy!B219</f>
        <v>589</v>
      </c>
      <c r="AR15" s="7"/>
      <c r="AS15" s="136"/>
      <c r="AT15" s="169" t="s">
        <v>72</v>
      </c>
      <c r="AU15" s="137">
        <f t="shared" si="5"/>
        <v>589</v>
      </c>
      <c r="AV15" s="8"/>
      <c r="AW15" s="147">
        <f>SUM(AX15:BD15)</f>
        <v>0</v>
      </c>
      <c r="AX15" s="140"/>
      <c r="AY15" s="140"/>
      <c r="AZ15" s="140"/>
      <c r="BA15" s="140"/>
      <c r="BB15" s="140"/>
      <c r="BC15" s="140"/>
      <c r="BD15" s="140"/>
      <c r="BE15" s="148">
        <f>SUM(BF15:BJ15)</f>
        <v>0</v>
      </c>
      <c r="BF15" s="140"/>
      <c r="BG15" s="140"/>
      <c r="BH15" s="140"/>
      <c r="BI15" s="140"/>
      <c r="BJ15" s="149"/>
      <c r="BK15" s="144"/>
      <c r="BL15" s="150">
        <f>SUM(BM15:BR15)</f>
        <v>0</v>
      </c>
      <c r="BM15" s="140"/>
      <c r="BN15" s="140"/>
      <c r="BO15" s="140"/>
      <c r="BP15" s="140"/>
      <c r="BQ15" s="140"/>
      <c r="BR15" s="140"/>
      <c r="BS15" s="148">
        <f>SUM(BT15:BZ15)</f>
        <v>0</v>
      </c>
      <c r="BT15" s="140"/>
      <c r="BU15" s="140"/>
      <c r="BV15" s="140"/>
      <c r="BW15" s="140"/>
      <c r="BX15" s="140"/>
      <c r="BY15" s="140"/>
      <c r="BZ15" s="140"/>
      <c r="CA15" s="148">
        <f>SUM(CB15:CF15)</f>
        <v>0</v>
      </c>
      <c r="CB15" s="140"/>
      <c r="CC15" s="140"/>
      <c r="CD15" s="140"/>
      <c r="CE15" s="140"/>
      <c r="CF15" s="140"/>
      <c r="CG15" s="148"/>
      <c r="CH15" s="140"/>
      <c r="CI15" s="140"/>
      <c r="CJ15" s="144">
        <f>SUM(CK15:CL15)</f>
        <v>0</v>
      </c>
      <c r="CK15" s="151"/>
      <c r="CL15" s="152"/>
      <c r="CM15" s="144"/>
      <c r="CN15" s="144"/>
      <c r="CO15" s="144">
        <f>SUM(CP15:CQ15)</f>
        <v>0</v>
      </c>
      <c r="CP15" s="170"/>
      <c r="CQ15" s="171"/>
      <c r="CR15" s="144"/>
      <c r="CS15" s="144">
        <f>výdaje!B628</f>
        <v>589</v>
      </c>
      <c r="CT15" s="144"/>
      <c r="CU15" s="148">
        <f>CV15+CW15</f>
        <v>0</v>
      </c>
      <c r="CV15" s="140"/>
      <c r="CW15" s="140"/>
      <c r="CX15" s="153"/>
      <c r="CY15" s="153"/>
      <c r="CZ15" s="146"/>
    </row>
    <row r="16" spans="1:104" ht="12" customHeight="1" thickBot="1" thickTop="1">
      <c r="A16" s="136"/>
      <c r="B16" s="8" t="s">
        <v>73</v>
      </c>
      <c r="C16" s="137">
        <f t="shared" si="3"/>
        <v>0</v>
      </c>
      <c r="D16" s="138"/>
      <c r="E16" s="139">
        <f>SUM(F16:K16)</f>
        <v>0</v>
      </c>
      <c r="F16" s="140"/>
      <c r="G16" s="140"/>
      <c r="H16" s="140"/>
      <c r="I16" s="140"/>
      <c r="J16" s="140"/>
      <c r="K16" s="140"/>
      <c r="L16" s="141">
        <f>SUM(M16:V16)</f>
        <v>0</v>
      </c>
      <c r="M16" s="140"/>
      <c r="N16" s="140"/>
      <c r="O16" s="140"/>
      <c r="P16" s="140"/>
      <c r="Q16" s="140"/>
      <c r="R16" s="140"/>
      <c r="S16" s="140"/>
      <c r="T16" s="142"/>
      <c r="U16" s="140"/>
      <c r="V16" s="140"/>
      <c r="W16" s="141">
        <f>SUM(X16:AI16)</f>
        <v>0</v>
      </c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3"/>
      <c r="AK16" s="144"/>
      <c r="AL16" s="141">
        <f>SUM(AM16:AO16)</f>
        <v>0</v>
      </c>
      <c r="AM16" s="140"/>
      <c r="AN16" s="140"/>
      <c r="AO16" s="145"/>
      <c r="AP16" s="144"/>
      <c r="AQ16" s="146"/>
      <c r="AR16" s="7"/>
      <c r="AS16" s="136"/>
      <c r="AT16" s="8" t="s">
        <v>73</v>
      </c>
      <c r="AU16" s="137">
        <f t="shared" si="5"/>
        <v>0</v>
      </c>
      <c r="AV16" s="8"/>
      <c r="AW16" s="147">
        <f>SUM(AX16:BD16)</f>
        <v>0</v>
      </c>
      <c r="AX16" s="140"/>
      <c r="AY16" s="140"/>
      <c r="AZ16" s="140"/>
      <c r="BA16" s="140"/>
      <c r="BB16" s="140"/>
      <c r="BC16" s="140"/>
      <c r="BD16" s="140"/>
      <c r="BE16" s="148">
        <f>SUM(BF16:BJ16)</f>
        <v>0</v>
      </c>
      <c r="BF16" s="140"/>
      <c r="BG16" s="140"/>
      <c r="BH16" s="140"/>
      <c r="BI16" s="140"/>
      <c r="BJ16" s="149"/>
      <c r="BK16" s="144"/>
      <c r="BL16" s="150">
        <f>SUM(BM16:BR16)</f>
        <v>0</v>
      </c>
      <c r="BM16" s="140"/>
      <c r="BN16" s="140"/>
      <c r="BO16" s="140"/>
      <c r="BP16" s="140"/>
      <c r="BQ16" s="140"/>
      <c r="BR16" s="140"/>
      <c r="BS16" s="148">
        <f>SUM(BT16:BZ16)</f>
        <v>0</v>
      </c>
      <c r="BT16" s="140"/>
      <c r="BU16" s="140"/>
      <c r="BV16" s="140"/>
      <c r="BW16" s="140"/>
      <c r="BX16" s="140"/>
      <c r="BY16" s="140"/>
      <c r="BZ16" s="140"/>
      <c r="CA16" s="148">
        <f>SUM(CB16:CF16)</f>
        <v>0</v>
      </c>
      <c r="CB16" s="140"/>
      <c r="CC16" s="140"/>
      <c r="CD16" s="140"/>
      <c r="CE16" s="140"/>
      <c r="CF16" s="140"/>
      <c r="CG16" s="148">
        <f>SUM(CH16:CI16)</f>
        <v>0</v>
      </c>
      <c r="CH16" s="140"/>
      <c r="CI16" s="140"/>
      <c r="CJ16" s="144">
        <f>SUM(CK16:CL16)</f>
        <v>0</v>
      </c>
      <c r="CK16" s="154"/>
      <c r="CL16" s="149"/>
      <c r="CM16" s="144"/>
      <c r="CN16" s="144"/>
      <c r="CO16" s="144">
        <f>SUM(CP16:CQ16)</f>
        <v>0</v>
      </c>
      <c r="CP16" s="154"/>
      <c r="CQ16" s="149"/>
      <c r="CR16" s="144"/>
      <c r="CS16" s="144"/>
      <c r="CT16" s="144"/>
      <c r="CU16" s="148">
        <f>CV16+CW16</f>
        <v>0</v>
      </c>
      <c r="CV16" s="140"/>
      <c r="CW16" s="140"/>
      <c r="CX16" s="153"/>
      <c r="CY16" s="153"/>
      <c r="CZ16" s="146"/>
    </row>
    <row r="17" spans="1:104" ht="12" customHeight="1" thickBot="1" thickTop="1">
      <c r="A17" s="136"/>
      <c r="B17" s="8" t="s">
        <v>74</v>
      </c>
      <c r="C17" s="137">
        <f t="shared" si="3"/>
        <v>27</v>
      </c>
      <c r="D17" s="138"/>
      <c r="E17" s="139">
        <f>SUM(F17:K17)</f>
        <v>0</v>
      </c>
      <c r="F17" s="140"/>
      <c r="G17" s="140"/>
      <c r="H17" s="140"/>
      <c r="I17" s="140"/>
      <c r="J17" s="140"/>
      <c r="K17" s="140"/>
      <c r="L17" s="141">
        <f>SUM(M17:V17)</f>
        <v>0</v>
      </c>
      <c r="M17" s="140"/>
      <c r="N17" s="140"/>
      <c r="O17" s="140"/>
      <c r="P17" s="140"/>
      <c r="Q17" s="140"/>
      <c r="R17" s="140"/>
      <c r="S17" s="140"/>
      <c r="T17" s="142"/>
      <c r="U17" s="140"/>
      <c r="V17" s="140"/>
      <c r="W17" s="141">
        <f>SUM(X17:AI17)</f>
        <v>0</v>
      </c>
      <c r="X17" s="140">
        <f>příjmy!B60</f>
        <v>0</v>
      </c>
      <c r="Y17" s="140">
        <f>příjmy!B88</f>
        <v>0</v>
      </c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3">
        <f>příjmy!B187</f>
        <v>0</v>
      </c>
      <c r="AK17" s="144"/>
      <c r="AL17" s="141">
        <f>SUM(AM17:AO17)</f>
        <v>0</v>
      </c>
      <c r="AM17" s="140"/>
      <c r="AN17" s="140"/>
      <c r="AO17" s="145"/>
      <c r="AP17" s="144">
        <f>příjmy!B222+příjmy!B223+příjmy!B225</f>
        <v>15</v>
      </c>
      <c r="AQ17" s="146">
        <f>příjmy!B226</f>
        <v>12</v>
      </c>
      <c r="AR17" s="7"/>
      <c r="AS17" s="136"/>
      <c r="AT17" s="8" t="s">
        <v>74</v>
      </c>
      <c r="AU17" s="137">
        <f t="shared" si="5"/>
        <v>77</v>
      </c>
      <c r="AV17" s="8"/>
      <c r="AW17" s="147">
        <f>SUM(AX17:BD17)</f>
        <v>0</v>
      </c>
      <c r="AX17" s="140"/>
      <c r="AY17" s="140"/>
      <c r="AZ17" s="140"/>
      <c r="BA17" s="140"/>
      <c r="BB17" s="140"/>
      <c r="BC17" s="140"/>
      <c r="BD17" s="140"/>
      <c r="BE17" s="148">
        <f>SUM(BF17:BJ17)</f>
        <v>0</v>
      </c>
      <c r="BF17" s="140">
        <f>výdaje!B123</f>
        <v>0</v>
      </c>
      <c r="BG17" s="140">
        <f>výdaje!B159</f>
        <v>0</v>
      </c>
      <c r="BH17" s="140"/>
      <c r="BI17" s="140"/>
      <c r="BJ17" s="149">
        <f>výdaje!B177</f>
        <v>0</v>
      </c>
      <c r="BK17" s="144"/>
      <c r="BL17" s="150">
        <f>SUM(BM17:BR17)</f>
        <v>0</v>
      </c>
      <c r="BM17" s="140">
        <f>výdaje!B229</f>
        <v>0</v>
      </c>
      <c r="BN17" s="140"/>
      <c r="BO17" s="140">
        <f>výdaje!B261</f>
        <v>0</v>
      </c>
      <c r="BP17" s="140"/>
      <c r="BQ17" s="140"/>
      <c r="BR17" s="140"/>
      <c r="BS17" s="148">
        <f>SUM(BT17:BZ17)</f>
        <v>0</v>
      </c>
      <c r="BT17" s="140"/>
      <c r="BU17" s="140">
        <f>výdaje!B331</f>
        <v>0</v>
      </c>
      <c r="BV17" s="140"/>
      <c r="BW17" s="140"/>
      <c r="BX17" s="140"/>
      <c r="BY17" s="140">
        <f>výdaje!B381</f>
        <v>0</v>
      </c>
      <c r="BZ17" s="140">
        <f>výdaje!B395</f>
        <v>0</v>
      </c>
      <c r="CA17" s="148">
        <f>SUM(CB17:CF17)</f>
        <v>0</v>
      </c>
      <c r="CB17" s="140">
        <f>výdaje!B444</f>
        <v>0</v>
      </c>
      <c r="CC17" s="140"/>
      <c r="CD17" s="140"/>
      <c r="CE17" s="140">
        <f>výdaje!B496</f>
        <v>0</v>
      </c>
      <c r="CF17" s="140"/>
      <c r="CG17" s="148">
        <f>SUM(CH17:CI17)</f>
        <v>0</v>
      </c>
      <c r="CH17" s="140"/>
      <c r="CI17" s="140"/>
      <c r="CJ17" s="144">
        <f>SUM(CK17:CL17)</f>
        <v>0</v>
      </c>
      <c r="CK17" s="154"/>
      <c r="CL17" s="149"/>
      <c r="CM17" s="144"/>
      <c r="CN17" s="144"/>
      <c r="CO17" s="144">
        <f>SUM(CP17:CQ17)</f>
        <v>0</v>
      </c>
      <c r="CP17" s="154"/>
      <c r="CQ17" s="149"/>
      <c r="CR17" s="144"/>
      <c r="CS17" s="144">
        <f>výdaje!B630+výdaje!B631</f>
        <v>27</v>
      </c>
      <c r="CT17" s="144"/>
      <c r="CU17" s="148">
        <f>CV17+CW17</f>
        <v>50</v>
      </c>
      <c r="CV17" s="140">
        <f>výdaje!B676</f>
        <v>50</v>
      </c>
      <c r="CW17" s="140"/>
      <c r="CX17" s="153"/>
      <c r="CY17" s="153"/>
      <c r="CZ17" s="146"/>
    </row>
    <row r="18" spans="1:104" ht="12" customHeight="1" thickBot="1" thickTop="1">
      <c r="A18" s="155" t="s">
        <v>75</v>
      </c>
      <c r="B18" s="156"/>
      <c r="C18" s="125">
        <f t="shared" si="3"/>
        <v>441</v>
      </c>
      <c r="D18" s="126"/>
      <c r="E18" s="157">
        <f aca="true" t="shared" si="14" ref="E18:AQ18">SUM(E20:E23)</f>
        <v>0</v>
      </c>
      <c r="F18" s="158">
        <f t="shared" si="14"/>
        <v>0</v>
      </c>
      <c r="G18" s="158">
        <f t="shared" si="14"/>
        <v>0</v>
      </c>
      <c r="H18" s="158">
        <f t="shared" si="14"/>
        <v>0</v>
      </c>
      <c r="I18" s="158">
        <f t="shared" si="14"/>
        <v>0</v>
      </c>
      <c r="J18" s="158">
        <f t="shared" si="14"/>
        <v>0</v>
      </c>
      <c r="K18" s="158">
        <f t="shared" si="14"/>
        <v>0</v>
      </c>
      <c r="L18" s="159">
        <f t="shared" si="14"/>
        <v>240</v>
      </c>
      <c r="M18" s="160">
        <f t="shared" si="14"/>
        <v>240</v>
      </c>
      <c r="N18" s="160">
        <f t="shared" si="14"/>
        <v>0</v>
      </c>
      <c r="O18" s="160">
        <f t="shared" si="14"/>
        <v>0</v>
      </c>
      <c r="P18" s="160">
        <f t="shared" si="14"/>
        <v>0</v>
      </c>
      <c r="Q18" s="160">
        <f t="shared" si="14"/>
        <v>0</v>
      </c>
      <c r="R18" s="160">
        <f t="shared" si="14"/>
        <v>0</v>
      </c>
      <c r="S18" s="160">
        <f t="shared" si="14"/>
        <v>0</v>
      </c>
      <c r="T18" s="160">
        <f t="shared" si="14"/>
        <v>0</v>
      </c>
      <c r="U18" s="160">
        <f t="shared" si="14"/>
        <v>0</v>
      </c>
      <c r="V18" s="160">
        <f t="shared" si="14"/>
        <v>0</v>
      </c>
      <c r="W18" s="159">
        <f t="shared" si="14"/>
        <v>201</v>
      </c>
      <c r="X18" s="160">
        <f t="shared" si="14"/>
        <v>196</v>
      </c>
      <c r="Y18" s="160">
        <f t="shared" si="14"/>
        <v>0</v>
      </c>
      <c r="Z18" s="160">
        <f t="shared" si="14"/>
        <v>0</v>
      </c>
      <c r="AA18" s="160">
        <f t="shared" si="14"/>
        <v>0</v>
      </c>
      <c r="AB18" s="160">
        <f t="shared" si="14"/>
        <v>0</v>
      </c>
      <c r="AC18" s="160">
        <f t="shared" si="14"/>
        <v>0</v>
      </c>
      <c r="AD18" s="160">
        <f t="shared" si="14"/>
        <v>0</v>
      </c>
      <c r="AE18" s="160">
        <f t="shared" si="14"/>
        <v>0</v>
      </c>
      <c r="AF18" s="160">
        <f t="shared" si="14"/>
        <v>0</v>
      </c>
      <c r="AG18" s="160">
        <f t="shared" si="14"/>
        <v>0</v>
      </c>
      <c r="AH18" s="160">
        <f t="shared" si="14"/>
        <v>5</v>
      </c>
      <c r="AI18" s="160">
        <f t="shared" si="14"/>
        <v>0</v>
      </c>
      <c r="AJ18" s="161">
        <f t="shared" si="14"/>
        <v>0</v>
      </c>
      <c r="AK18" s="159">
        <f t="shared" si="14"/>
        <v>0</v>
      </c>
      <c r="AL18" s="159">
        <f t="shared" si="14"/>
        <v>0</v>
      </c>
      <c r="AM18" s="160">
        <f t="shared" si="14"/>
        <v>0</v>
      </c>
      <c r="AN18" s="160">
        <f t="shared" si="14"/>
        <v>0</v>
      </c>
      <c r="AO18" s="156">
        <f t="shared" si="14"/>
        <v>0</v>
      </c>
      <c r="AP18" s="159">
        <f t="shared" si="14"/>
        <v>0</v>
      </c>
      <c r="AQ18" s="162">
        <f t="shared" si="14"/>
        <v>0</v>
      </c>
      <c r="AR18" s="156"/>
      <c r="AS18" s="155" t="s">
        <v>75</v>
      </c>
      <c r="AT18" s="156"/>
      <c r="AU18" s="125">
        <f t="shared" si="5"/>
        <v>2018</v>
      </c>
      <c r="AV18" s="133"/>
      <c r="AW18" s="163">
        <f aca="true" t="shared" si="15" ref="AW18:CB18">SUM(AW20:AW23)</f>
        <v>641</v>
      </c>
      <c r="AX18" s="160">
        <f t="shared" si="15"/>
        <v>350</v>
      </c>
      <c r="AY18" s="160">
        <f t="shared" si="15"/>
        <v>132</v>
      </c>
      <c r="AZ18" s="160">
        <f t="shared" si="15"/>
        <v>0</v>
      </c>
      <c r="BA18" s="160">
        <f t="shared" si="15"/>
        <v>114</v>
      </c>
      <c r="BB18" s="160">
        <f t="shared" si="15"/>
        <v>45</v>
      </c>
      <c r="BC18" s="160">
        <f t="shared" si="15"/>
        <v>0</v>
      </c>
      <c r="BD18" s="160">
        <f t="shared" si="15"/>
        <v>0</v>
      </c>
      <c r="BE18" s="159">
        <f t="shared" si="15"/>
        <v>142</v>
      </c>
      <c r="BF18" s="160">
        <f t="shared" si="15"/>
        <v>0</v>
      </c>
      <c r="BG18" s="160">
        <f t="shared" si="15"/>
        <v>60</v>
      </c>
      <c r="BH18" s="160">
        <f t="shared" si="15"/>
        <v>0</v>
      </c>
      <c r="BI18" s="160">
        <f t="shared" si="15"/>
        <v>0</v>
      </c>
      <c r="BJ18" s="164">
        <f t="shared" si="15"/>
        <v>82</v>
      </c>
      <c r="BK18" s="159">
        <f t="shared" si="15"/>
        <v>0</v>
      </c>
      <c r="BL18" s="157">
        <f t="shared" si="15"/>
        <v>337</v>
      </c>
      <c r="BM18" s="160">
        <f t="shared" si="15"/>
        <v>17</v>
      </c>
      <c r="BN18" s="160">
        <f t="shared" si="15"/>
        <v>240</v>
      </c>
      <c r="BO18" s="160">
        <f t="shared" si="15"/>
        <v>80</v>
      </c>
      <c r="BP18" s="160">
        <f t="shared" si="15"/>
        <v>0</v>
      </c>
      <c r="BQ18" s="160">
        <f t="shared" si="15"/>
        <v>0</v>
      </c>
      <c r="BR18" s="160">
        <f t="shared" si="15"/>
        <v>0</v>
      </c>
      <c r="BS18" s="159">
        <f t="shared" si="15"/>
        <v>394</v>
      </c>
      <c r="BT18" s="160">
        <f t="shared" si="15"/>
        <v>10</v>
      </c>
      <c r="BU18" s="160">
        <f t="shared" si="15"/>
        <v>18</v>
      </c>
      <c r="BV18" s="160">
        <f t="shared" si="15"/>
        <v>0</v>
      </c>
      <c r="BW18" s="160">
        <f t="shared" si="15"/>
        <v>0</v>
      </c>
      <c r="BX18" s="160">
        <f t="shared" si="15"/>
        <v>0</v>
      </c>
      <c r="BY18" s="160">
        <f t="shared" si="15"/>
        <v>0</v>
      </c>
      <c r="BZ18" s="160">
        <f t="shared" si="15"/>
        <v>366</v>
      </c>
      <c r="CA18" s="159">
        <f t="shared" si="15"/>
        <v>48</v>
      </c>
      <c r="CB18" s="160">
        <f t="shared" si="15"/>
        <v>10</v>
      </c>
      <c r="CC18" s="160">
        <f aca="true" t="shared" si="16" ref="CC18:CZ18">SUM(CC20:CC23)</f>
        <v>5</v>
      </c>
      <c r="CD18" s="160">
        <f t="shared" si="16"/>
        <v>5</v>
      </c>
      <c r="CE18" s="160">
        <f t="shared" si="16"/>
        <v>28</v>
      </c>
      <c r="CF18" s="160">
        <f t="shared" si="16"/>
        <v>0</v>
      </c>
      <c r="CG18" s="159">
        <f t="shared" si="16"/>
        <v>0</v>
      </c>
      <c r="CH18" s="160">
        <f t="shared" si="16"/>
        <v>0</v>
      </c>
      <c r="CI18" s="160">
        <f t="shared" si="16"/>
        <v>0</v>
      </c>
      <c r="CJ18" s="159">
        <f t="shared" si="16"/>
        <v>56</v>
      </c>
      <c r="CK18" s="159">
        <f t="shared" si="16"/>
        <v>0</v>
      </c>
      <c r="CL18" s="159">
        <f t="shared" si="16"/>
        <v>56</v>
      </c>
      <c r="CM18" s="159">
        <f t="shared" si="16"/>
        <v>0</v>
      </c>
      <c r="CN18" s="159">
        <f t="shared" si="16"/>
        <v>0</v>
      </c>
      <c r="CO18" s="159">
        <f t="shared" si="16"/>
        <v>0</v>
      </c>
      <c r="CP18" s="159">
        <f t="shared" si="16"/>
        <v>0</v>
      </c>
      <c r="CQ18" s="159">
        <f t="shared" si="16"/>
        <v>0</v>
      </c>
      <c r="CR18" s="159">
        <f t="shared" si="16"/>
        <v>0</v>
      </c>
      <c r="CS18" s="159">
        <f t="shared" si="16"/>
        <v>0</v>
      </c>
      <c r="CT18" s="159">
        <f t="shared" si="16"/>
        <v>0</v>
      </c>
      <c r="CU18" s="159">
        <f t="shared" si="16"/>
        <v>400</v>
      </c>
      <c r="CV18" s="160">
        <f t="shared" si="16"/>
        <v>400</v>
      </c>
      <c r="CW18" s="160">
        <f t="shared" si="16"/>
        <v>0</v>
      </c>
      <c r="CX18" s="160">
        <f t="shared" si="16"/>
        <v>0</v>
      </c>
      <c r="CY18" s="160">
        <f t="shared" si="16"/>
        <v>0</v>
      </c>
      <c r="CZ18" s="162">
        <f t="shared" si="16"/>
        <v>0</v>
      </c>
    </row>
    <row r="19" spans="1:104" ht="13.5" customHeight="1" thickBot="1" thickTop="1">
      <c r="A19" s="800"/>
      <c r="B19" s="852" t="s">
        <v>383</v>
      </c>
      <c r="C19" s="836">
        <f>SUM(C20:C23)</f>
        <v>441</v>
      </c>
      <c r="D19" s="837"/>
      <c r="E19" s="838">
        <f aca="true" t="shared" si="17" ref="E19:AQ19">SUM(E20:E23)</f>
        <v>0</v>
      </c>
      <c r="F19" s="839">
        <f t="shared" si="17"/>
        <v>0</v>
      </c>
      <c r="G19" s="839">
        <f t="shared" si="17"/>
        <v>0</v>
      </c>
      <c r="H19" s="839">
        <f t="shared" si="17"/>
        <v>0</v>
      </c>
      <c r="I19" s="839">
        <f t="shared" si="17"/>
        <v>0</v>
      </c>
      <c r="J19" s="839">
        <f t="shared" si="17"/>
        <v>0</v>
      </c>
      <c r="K19" s="839">
        <f t="shared" si="17"/>
        <v>0</v>
      </c>
      <c r="L19" s="840">
        <f t="shared" si="17"/>
        <v>240</v>
      </c>
      <c r="M19" s="841">
        <f t="shared" si="17"/>
        <v>240</v>
      </c>
      <c r="N19" s="841">
        <f t="shared" si="17"/>
        <v>0</v>
      </c>
      <c r="O19" s="841">
        <f t="shared" si="17"/>
        <v>0</v>
      </c>
      <c r="P19" s="841">
        <f t="shared" si="17"/>
        <v>0</v>
      </c>
      <c r="Q19" s="841">
        <f t="shared" si="17"/>
        <v>0</v>
      </c>
      <c r="R19" s="841">
        <f t="shared" si="17"/>
        <v>0</v>
      </c>
      <c r="S19" s="841">
        <f t="shared" si="17"/>
        <v>0</v>
      </c>
      <c r="T19" s="841">
        <f t="shared" si="17"/>
        <v>0</v>
      </c>
      <c r="U19" s="841">
        <f t="shared" si="17"/>
        <v>0</v>
      </c>
      <c r="V19" s="841">
        <f t="shared" si="17"/>
        <v>0</v>
      </c>
      <c r="W19" s="840">
        <f t="shared" si="17"/>
        <v>201</v>
      </c>
      <c r="X19" s="841">
        <f t="shared" si="17"/>
        <v>196</v>
      </c>
      <c r="Y19" s="841">
        <f t="shared" si="17"/>
        <v>0</v>
      </c>
      <c r="Z19" s="841">
        <f t="shared" si="17"/>
        <v>0</v>
      </c>
      <c r="AA19" s="841">
        <f t="shared" si="17"/>
        <v>0</v>
      </c>
      <c r="AB19" s="841">
        <f t="shared" si="17"/>
        <v>0</v>
      </c>
      <c r="AC19" s="841">
        <f t="shared" si="17"/>
        <v>0</v>
      </c>
      <c r="AD19" s="841">
        <f t="shared" si="17"/>
        <v>0</v>
      </c>
      <c r="AE19" s="841">
        <f t="shared" si="17"/>
        <v>0</v>
      </c>
      <c r="AF19" s="841">
        <f t="shared" si="17"/>
        <v>0</v>
      </c>
      <c r="AG19" s="841">
        <f t="shared" si="17"/>
        <v>0</v>
      </c>
      <c r="AH19" s="841">
        <f t="shared" si="17"/>
        <v>5</v>
      </c>
      <c r="AI19" s="841">
        <f t="shared" si="17"/>
        <v>0</v>
      </c>
      <c r="AJ19" s="842">
        <f t="shared" si="17"/>
        <v>0</v>
      </c>
      <c r="AK19" s="840">
        <f t="shared" si="17"/>
        <v>0</v>
      </c>
      <c r="AL19" s="840">
        <f t="shared" si="17"/>
        <v>0</v>
      </c>
      <c r="AM19" s="841">
        <f t="shared" si="17"/>
        <v>0</v>
      </c>
      <c r="AN19" s="841">
        <f t="shared" si="17"/>
        <v>0</v>
      </c>
      <c r="AO19" s="843">
        <f t="shared" si="17"/>
        <v>0</v>
      </c>
      <c r="AP19" s="840">
        <f t="shared" si="17"/>
        <v>0</v>
      </c>
      <c r="AQ19" s="819">
        <f t="shared" si="17"/>
        <v>0</v>
      </c>
      <c r="AR19" s="844"/>
      <c r="AS19" s="845"/>
      <c r="AT19" s="846" t="s">
        <v>383</v>
      </c>
      <c r="AU19" s="836">
        <f>SUM(AU20:AU23)</f>
        <v>2018</v>
      </c>
      <c r="AV19" s="847"/>
      <c r="AW19" s="838">
        <f aca="true" t="shared" si="18" ref="AW19:CZ19">SUM(AW20:AW23)</f>
        <v>641</v>
      </c>
      <c r="AX19" s="848">
        <f t="shared" si="18"/>
        <v>350</v>
      </c>
      <c r="AY19" s="849">
        <f t="shared" si="18"/>
        <v>132</v>
      </c>
      <c r="AZ19" s="849">
        <f t="shared" si="18"/>
        <v>0</v>
      </c>
      <c r="BA19" s="849">
        <f t="shared" si="18"/>
        <v>114</v>
      </c>
      <c r="BB19" s="849">
        <f t="shared" si="18"/>
        <v>45</v>
      </c>
      <c r="BC19" s="849">
        <f t="shared" si="18"/>
        <v>0</v>
      </c>
      <c r="BD19" s="849">
        <f t="shared" si="18"/>
        <v>0</v>
      </c>
      <c r="BE19" s="840">
        <f t="shared" si="18"/>
        <v>142</v>
      </c>
      <c r="BF19" s="849">
        <f t="shared" si="18"/>
        <v>0</v>
      </c>
      <c r="BG19" s="849">
        <f t="shared" si="18"/>
        <v>60</v>
      </c>
      <c r="BH19" s="849">
        <f t="shared" si="18"/>
        <v>0</v>
      </c>
      <c r="BI19" s="849">
        <f t="shared" si="18"/>
        <v>0</v>
      </c>
      <c r="BJ19" s="850">
        <f t="shared" si="18"/>
        <v>82</v>
      </c>
      <c r="BK19" s="840">
        <f t="shared" si="18"/>
        <v>0</v>
      </c>
      <c r="BL19" s="851">
        <f t="shared" si="18"/>
        <v>337</v>
      </c>
      <c r="BM19" s="849">
        <f t="shared" si="18"/>
        <v>17</v>
      </c>
      <c r="BN19" s="849">
        <f t="shared" si="18"/>
        <v>240</v>
      </c>
      <c r="BO19" s="849">
        <f t="shared" si="18"/>
        <v>80</v>
      </c>
      <c r="BP19" s="849">
        <f t="shared" si="18"/>
        <v>0</v>
      </c>
      <c r="BQ19" s="849">
        <f t="shared" si="18"/>
        <v>0</v>
      </c>
      <c r="BR19" s="849">
        <f t="shared" si="18"/>
        <v>0</v>
      </c>
      <c r="BS19" s="840">
        <f t="shared" si="18"/>
        <v>394</v>
      </c>
      <c r="BT19" s="849">
        <f t="shared" si="18"/>
        <v>10</v>
      </c>
      <c r="BU19" s="849">
        <f t="shared" si="18"/>
        <v>18</v>
      </c>
      <c r="BV19" s="849">
        <f t="shared" si="18"/>
        <v>0</v>
      </c>
      <c r="BW19" s="849">
        <f t="shared" si="18"/>
        <v>0</v>
      </c>
      <c r="BX19" s="849">
        <f t="shared" si="18"/>
        <v>0</v>
      </c>
      <c r="BY19" s="849">
        <f t="shared" si="18"/>
        <v>0</v>
      </c>
      <c r="BZ19" s="849">
        <f t="shared" si="18"/>
        <v>366</v>
      </c>
      <c r="CA19" s="840">
        <f t="shared" si="18"/>
        <v>48</v>
      </c>
      <c r="CB19" s="849">
        <f t="shared" si="18"/>
        <v>10</v>
      </c>
      <c r="CC19" s="849">
        <f t="shared" si="18"/>
        <v>5</v>
      </c>
      <c r="CD19" s="849">
        <f t="shared" si="18"/>
        <v>5</v>
      </c>
      <c r="CE19" s="849">
        <f t="shared" si="18"/>
        <v>28</v>
      </c>
      <c r="CF19" s="849">
        <f t="shared" si="18"/>
        <v>0</v>
      </c>
      <c r="CG19" s="840">
        <f t="shared" si="18"/>
        <v>0</v>
      </c>
      <c r="CH19" s="849">
        <f t="shared" si="18"/>
        <v>0</v>
      </c>
      <c r="CI19" s="849">
        <f t="shared" si="18"/>
        <v>0</v>
      </c>
      <c r="CJ19" s="840">
        <f t="shared" si="18"/>
        <v>56</v>
      </c>
      <c r="CK19" s="852">
        <f t="shared" si="18"/>
        <v>0</v>
      </c>
      <c r="CL19" s="851">
        <f t="shared" si="18"/>
        <v>56</v>
      </c>
      <c r="CM19" s="840">
        <f t="shared" si="18"/>
        <v>0</v>
      </c>
      <c r="CN19" s="840">
        <f t="shared" si="18"/>
        <v>0</v>
      </c>
      <c r="CO19" s="840">
        <f t="shared" si="18"/>
        <v>0</v>
      </c>
      <c r="CP19" s="852">
        <f t="shared" si="18"/>
        <v>0</v>
      </c>
      <c r="CQ19" s="851">
        <f t="shared" si="18"/>
        <v>0</v>
      </c>
      <c r="CR19" s="840">
        <f t="shared" si="18"/>
        <v>0</v>
      </c>
      <c r="CS19" s="840">
        <f t="shared" si="18"/>
        <v>0</v>
      </c>
      <c r="CT19" s="840">
        <f t="shared" si="18"/>
        <v>0</v>
      </c>
      <c r="CU19" s="840">
        <f t="shared" si="18"/>
        <v>400</v>
      </c>
      <c r="CV19" s="849">
        <f t="shared" si="18"/>
        <v>400</v>
      </c>
      <c r="CW19" s="849">
        <f t="shared" si="18"/>
        <v>0</v>
      </c>
      <c r="CX19" s="841">
        <f t="shared" si="18"/>
        <v>0</v>
      </c>
      <c r="CY19" s="841">
        <f t="shared" si="18"/>
        <v>0</v>
      </c>
      <c r="CZ19" s="819">
        <f t="shared" si="18"/>
        <v>0</v>
      </c>
    </row>
    <row r="20" spans="1:104" ht="12.75" customHeight="1" thickBot="1" thickTop="1">
      <c r="A20" s="136"/>
      <c r="B20" s="920" t="s">
        <v>384</v>
      </c>
      <c r="C20" s="801">
        <f t="shared" si="3"/>
        <v>130</v>
      </c>
      <c r="D20" s="138"/>
      <c r="E20" s="802">
        <f>SUM(F20:K20)</f>
        <v>0</v>
      </c>
      <c r="F20" s="803"/>
      <c r="G20" s="803"/>
      <c r="H20" s="803"/>
      <c r="I20" s="803"/>
      <c r="J20" s="803">
        <f>příjmy!B13</f>
        <v>0</v>
      </c>
      <c r="K20" s="803"/>
      <c r="L20" s="804">
        <f>SUM(M20:V20)</f>
        <v>0</v>
      </c>
      <c r="M20" s="803"/>
      <c r="N20" s="803"/>
      <c r="O20" s="803"/>
      <c r="P20" s="803"/>
      <c r="Q20" s="803"/>
      <c r="R20" s="803"/>
      <c r="S20" s="803"/>
      <c r="T20" s="805"/>
      <c r="U20" s="803"/>
      <c r="V20" s="803"/>
      <c r="W20" s="804">
        <f>SUM(X20:AI20)</f>
        <v>130</v>
      </c>
      <c r="X20" s="803">
        <f>příjmy!B61</f>
        <v>125</v>
      </c>
      <c r="Y20" s="803"/>
      <c r="Z20" s="803"/>
      <c r="AA20" s="803"/>
      <c r="AB20" s="803">
        <f>příjmy!B96</f>
        <v>0</v>
      </c>
      <c r="AC20" s="803"/>
      <c r="AD20" s="803"/>
      <c r="AE20" s="803"/>
      <c r="AF20" s="803"/>
      <c r="AG20" s="803"/>
      <c r="AH20" s="803">
        <f>příjmy!B160+příjmy!B136</f>
        <v>5</v>
      </c>
      <c r="AI20" s="803"/>
      <c r="AJ20" s="205"/>
      <c r="AK20" s="806"/>
      <c r="AL20" s="804">
        <f>SUM(AM20:AO20)</f>
        <v>0</v>
      </c>
      <c r="AM20" s="803"/>
      <c r="AN20" s="803"/>
      <c r="AO20" s="807"/>
      <c r="AP20" s="806"/>
      <c r="AQ20" s="808"/>
      <c r="AR20" s="7"/>
      <c r="AS20" s="136"/>
      <c r="AT20" s="920" t="s">
        <v>384</v>
      </c>
      <c r="AU20" s="801">
        <f t="shared" si="5"/>
        <v>1277</v>
      </c>
      <c r="AV20" s="8"/>
      <c r="AW20" s="173">
        <f>SUM(AX20:BD20)</f>
        <v>335</v>
      </c>
      <c r="AX20" s="172">
        <f>výdaje!B7</f>
        <v>187</v>
      </c>
      <c r="AY20" s="803">
        <f>výdaje!B27</f>
        <v>62</v>
      </c>
      <c r="AZ20" s="803"/>
      <c r="BA20" s="803">
        <f>výdaje!B58</f>
        <v>63</v>
      </c>
      <c r="BB20" s="803">
        <f>výdaje!B84</f>
        <v>23</v>
      </c>
      <c r="BC20" s="803"/>
      <c r="BD20" s="803"/>
      <c r="BE20" s="809">
        <f>SUM(BF20:BJ20)</f>
        <v>20</v>
      </c>
      <c r="BF20" s="803"/>
      <c r="BG20" s="803">
        <f>výdaje!B160</f>
        <v>0</v>
      </c>
      <c r="BH20" s="803">
        <f>výdaje!B133</f>
        <v>0</v>
      </c>
      <c r="BI20" s="803"/>
      <c r="BJ20" s="171">
        <f>výdaje!B178</f>
        <v>20</v>
      </c>
      <c r="BK20" s="806"/>
      <c r="BL20" s="810">
        <f>SUM(BM20:BR20)</f>
        <v>337</v>
      </c>
      <c r="BM20" s="803">
        <f>výdaje!B230</f>
        <v>17</v>
      </c>
      <c r="BN20" s="803">
        <f>výdaje!B248</f>
        <v>240</v>
      </c>
      <c r="BO20" s="803">
        <f>výdaje!B263+výdaje!B264</f>
        <v>80</v>
      </c>
      <c r="BP20" s="803"/>
      <c r="BQ20" s="803">
        <f>výdaje!B292</f>
        <v>0</v>
      </c>
      <c r="BR20" s="803"/>
      <c r="BS20" s="809">
        <f>SUM(BT20:BZ20)</f>
        <v>168</v>
      </c>
      <c r="BT20" s="803">
        <f>výdaje!B320</f>
        <v>10</v>
      </c>
      <c r="BU20" s="803">
        <f>výdaje!B332</f>
        <v>16</v>
      </c>
      <c r="BV20" s="803"/>
      <c r="BW20" s="803"/>
      <c r="BX20" s="803"/>
      <c r="BY20" s="803">
        <f>výdaje!B382</f>
        <v>0</v>
      </c>
      <c r="BZ20" s="803">
        <f>výdaje!B396</f>
        <v>142</v>
      </c>
      <c r="CA20" s="809">
        <f>SUM(CB20:CF20)</f>
        <v>17</v>
      </c>
      <c r="CB20" s="803">
        <f>výdaje!B445</f>
        <v>10</v>
      </c>
      <c r="CC20" s="803">
        <f>výdaje!B469</f>
        <v>0</v>
      </c>
      <c r="CD20" s="803">
        <f>výdaje!B478</f>
        <v>5</v>
      </c>
      <c r="CE20" s="803">
        <f>výdaje!B499</f>
        <v>2</v>
      </c>
      <c r="CF20" s="803"/>
      <c r="CG20" s="809">
        <f>SUM(CH20:CI20)</f>
        <v>0</v>
      </c>
      <c r="CH20" s="803"/>
      <c r="CI20" s="803"/>
      <c r="CJ20" s="806">
        <f>SUM(CK20:CL20)</f>
        <v>0</v>
      </c>
      <c r="CK20" s="170"/>
      <c r="CL20" s="171">
        <f>výdaje!B526</f>
        <v>0</v>
      </c>
      <c r="CM20" s="806"/>
      <c r="CN20" s="806"/>
      <c r="CO20" s="806">
        <f>SUM(CP20:CQ20)</f>
        <v>0</v>
      </c>
      <c r="CP20" s="170"/>
      <c r="CQ20" s="171"/>
      <c r="CR20" s="806"/>
      <c r="CS20" s="806"/>
      <c r="CT20" s="806"/>
      <c r="CU20" s="809">
        <f>CV20+CW20</f>
        <v>400</v>
      </c>
      <c r="CV20" s="803">
        <f>výdaje!B687+výdaje!B688</f>
        <v>400</v>
      </c>
      <c r="CW20" s="803"/>
      <c r="CX20" s="204"/>
      <c r="CY20" s="204">
        <f>výdaje!B604</f>
        <v>0</v>
      </c>
      <c r="CZ20" s="808"/>
    </row>
    <row r="21" spans="1:104" ht="12.75" customHeight="1" thickBot="1" thickTop="1">
      <c r="A21" s="136"/>
      <c r="B21" s="921" t="s">
        <v>1076</v>
      </c>
      <c r="C21" s="137">
        <f t="shared" si="3"/>
        <v>0</v>
      </c>
      <c r="D21" s="138"/>
      <c r="E21" s="139">
        <f>SUM(F21:K21)</f>
        <v>0</v>
      </c>
      <c r="F21" s="140"/>
      <c r="G21" s="140"/>
      <c r="H21" s="140"/>
      <c r="I21" s="140"/>
      <c r="J21" s="140"/>
      <c r="K21" s="140"/>
      <c r="L21" s="141">
        <f>SUM(M21:V21)</f>
        <v>0</v>
      </c>
      <c r="M21" s="140"/>
      <c r="N21" s="140"/>
      <c r="O21" s="140"/>
      <c r="P21" s="140"/>
      <c r="Q21" s="140"/>
      <c r="R21" s="140"/>
      <c r="S21" s="140"/>
      <c r="T21" s="142"/>
      <c r="U21" s="140"/>
      <c r="V21" s="140"/>
      <c r="W21" s="141">
        <f>SUM(X21:AI21)</f>
        <v>0</v>
      </c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3"/>
      <c r="AK21" s="144"/>
      <c r="AL21" s="141">
        <f>SUM(AM21:AO21)</f>
        <v>0</v>
      </c>
      <c r="AM21" s="140"/>
      <c r="AN21" s="140"/>
      <c r="AO21" s="145"/>
      <c r="AP21" s="144"/>
      <c r="AQ21" s="146"/>
      <c r="AR21" s="7"/>
      <c r="AS21" s="136"/>
      <c r="AT21" s="921" t="s">
        <v>1076</v>
      </c>
      <c r="AU21" s="137">
        <f t="shared" si="5"/>
        <v>126</v>
      </c>
      <c r="AV21" s="8"/>
      <c r="AW21" s="147">
        <f>SUM(AX21:BD21)</f>
        <v>0</v>
      </c>
      <c r="AX21" s="140"/>
      <c r="AY21" s="140"/>
      <c r="AZ21" s="140"/>
      <c r="BA21" s="140"/>
      <c r="BB21" s="140"/>
      <c r="BC21" s="140"/>
      <c r="BD21" s="140"/>
      <c r="BE21" s="148">
        <f>SUM(BF21:BJ21)</f>
        <v>24</v>
      </c>
      <c r="BF21" s="140">
        <f>výdaje!B124</f>
        <v>0</v>
      </c>
      <c r="BG21" s="140">
        <f>výdaje!B161</f>
        <v>0</v>
      </c>
      <c r="BH21" s="140"/>
      <c r="BI21" s="140"/>
      <c r="BJ21" s="149">
        <f>výdaje!B179</f>
        <v>24</v>
      </c>
      <c r="BK21" s="144"/>
      <c r="BL21" s="150">
        <f>SUM(BM21:BR21)</f>
        <v>0</v>
      </c>
      <c r="BM21" s="140"/>
      <c r="BN21" s="140"/>
      <c r="BO21" s="140"/>
      <c r="BP21" s="140"/>
      <c r="BQ21" s="140"/>
      <c r="BR21" s="140"/>
      <c r="BS21" s="148">
        <f>SUM(BT21:BZ21)</f>
        <v>34</v>
      </c>
      <c r="BT21" s="140"/>
      <c r="BU21" s="140"/>
      <c r="BV21" s="140"/>
      <c r="BW21" s="140"/>
      <c r="BX21" s="140"/>
      <c r="BY21" s="140"/>
      <c r="BZ21" s="140">
        <f>výdaje!B397</f>
        <v>34</v>
      </c>
      <c r="CA21" s="148">
        <f>SUM(CB21:CF21)</f>
        <v>19</v>
      </c>
      <c r="CB21" s="140"/>
      <c r="CC21" s="140"/>
      <c r="CD21" s="140"/>
      <c r="CE21" s="140">
        <f>výdaje!B500</f>
        <v>19</v>
      </c>
      <c r="CF21" s="140"/>
      <c r="CG21" s="148">
        <f>SUM(CH21:CI21)</f>
        <v>0</v>
      </c>
      <c r="CH21" s="140"/>
      <c r="CI21" s="140"/>
      <c r="CJ21" s="144">
        <f>SUM(CK21:CL21)</f>
        <v>49</v>
      </c>
      <c r="CK21" s="154"/>
      <c r="CL21" s="149">
        <f>výdaje!B525</f>
        <v>49</v>
      </c>
      <c r="CM21" s="144"/>
      <c r="CN21" s="144"/>
      <c r="CO21" s="144">
        <f>SUM(CP21:CQ21)</f>
        <v>0</v>
      </c>
      <c r="CP21" s="154"/>
      <c r="CQ21" s="149"/>
      <c r="CR21" s="144"/>
      <c r="CS21" s="144"/>
      <c r="CT21" s="144"/>
      <c r="CU21" s="148">
        <f>CV21+CW21</f>
        <v>0</v>
      </c>
      <c r="CV21" s="140"/>
      <c r="CW21" s="140"/>
      <c r="CX21" s="153"/>
      <c r="CY21" s="153"/>
      <c r="CZ21" s="146"/>
    </row>
    <row r="22" spans="1:104" ht="12.75" customHeight="1" thickBot="1" thickTop="1">
      <c r="A22" s="136"/>
      <c r="B22" s="921" t="s">
        <v>1077</v>
      </c>
      <c r="C22" s="137">
        <f t="shared" si="3"/>
        <v>8</v>
      </c>
      <c r="D22" s="138"/>
      <c r="E22" s="139">
        <f>SUM(F22:K22)</f>
        <v>0</v>
      </c>
      <c r="F22" s="140"/>
      <c r="G22" s="140"/>
      <c r="H22" s="140"/>
      <c r="I22" s="140"/>
      <c r="J22" s="140"/>
      <c r="K22" s="140"/>
      <c r="L22" s="141">
        <f>SUM(M22:V22)</f>
        <v>0</v>
      </c>
      <c r="M22" s="140"/>
      <c r="N22" s="140"/>
      <c r="O22" s="140"/>
      <c r="P22" s="140"/>
      <c r="Q22" s="140"/>
      <c r="R22" s="140"/>
      <c r="S22" s="140"/>
      <c r="T22" s="142"/>
      <c r="U22" s="140"/>
      <c r="V22" s="140"/>
      <c r="W22" s="141">
        <f>SUM(X22:AI22)</f>
        <v>8</v>
      </c>
      <c r="X22" s="140">
        <f>příjmy!B62</f>
        <v>8</v>
      </c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3"/>
      <c r="AK22" s="144"/>
      <c r="AL22" s="141">
        <f>SUM(AM22:AO22)</f>
        <v>0</v>
      </c>
      <c r="AM22" s="140"/>
      <c r="AN22" s="140"/>
      <c r="AO22" s="145"/>
      <c r="AP22" s="144"/>
      <c r="AQ22" s="146"/>
      <c r="AR22" s="7"/>
      <c r="AS22" s="136"/>
      <c r="AT22" s="921" t="s">
        <v>1077</v>
      </c>
      <c r="AU22" s="137">
        <f t="shared" si="5"/>
        <v>300</v>
      </c>
      <c r="AV22" s="8"/>
      <c r="AW22" s="147">
        <f>SUM(AX22:BD22)</f>
        <v>219</v>
      </c>
      <c r="AX22" s="140">
        <f>výdaje!B8</f>
        <v>163</v>
      </c>
      <c r="AY22" s="140">
        <f>výdaje!B28</f>
        <v>0</v>
      </c>
      <c r="AZ22" s="140"/>
      <c r="BA22" s="140">
        <f>výdaje!B59</f>
        <v>41</v>
      </c>
      <c r="BB22" s="140">
        <f>výdaje!B85</f>
        <v>15</v>
      </c>
      <c r="BC22" s="140"/>
      <c r="BD22" s="140"/>
      <c r="BE22" s="148">
        <f>SUM(BF22:BJ22)</f>
        <v>70</v>
      </c>
      <c r="BF22" s="140"/>
      <c r="BG22" s="140">
        <f>výdaje!B162</f>
        <v>60</v>
      </c>
      <c r="BH22" s="140">
        <f>výdaje!B134</f>
        <v>0</v>
      </c>
      <c r="BI22" s="140"/>
      <c r="BJ22" s="149">
        <f>výdaje!B180</f>
        <v>10</v>
      </c>
      <c r="BK22" s="144"/>
      <c r="BL22" s="150">
        <f>SUM(BM22:BR22)</f>
        <v>0</v>
      </c>
      <c r="BM22" s="140"/>
      <c r="BN22" s="140"/>
      <c r="BO22" s="140"/>
      <c r="BP22" s="140"/>
      <c r="BQ22" s="140"/>
      <c r="BR22" s="140"/>
      <c r="BS22" s="148">
        <f>SUM(BT22:BZ22)</f>
        <v>6</v>
      </c>
      <c r="BT22" s="140"/>
      <c r="BU22" s="140">
        <f>výdaje!B333</f>
        <v>2</v>
      </c>
      <c r="BV22" s="140"/>
      <c r="BW22" s="140"/>
      <c r="BX22" s="140"/>
      <c r="BY22" s="140">
        <f>výdaje!B383</f>
        <v>0</v>
      </c>
      <c r="BZ22" s="140">
        <f>výdaje!B398</f>
        <v>4</v>
      </c>
      <c r="CA22" s="148">
        <f>SUM(CB22:CF22)</f>
        <v>5</v>
      </c>
      <c r="CB22" s="140">
        <f>výdaje!B446</f>
        <v>0</v>
      </c>
      <c r="CC22" s="140">
        <f>výdaje!B470</f>
        <v>5</v>
      </c>
      <c r="CD22" s="140">
        <f>výdaje!B501</f>
        <v>0</v>
      </c>
      <c r="CE22" s="140"/>
      <c r="CF22" s="140"/>
      <c r="CG22" s="148">
        <f>SUM(CH22:CI22)</f>
        <v>0</v>
      </c>
      <c r="CH22" s="140"/>
      <c r="CI22" s="140"/>
      <c r="CJ22" s="144">
        <f>SUM(CK22:CL22)</f>
        <v>0</v>
      </c>
      <c r="CK22" s="154"/>
      <c r="CL22" s="149"/>
      <c r="CM22" s="144"/>
      <c r="CN22" s="144"/>
      <c r="CO22" s="144">
        <f>SUM(CP22:CQ22)</f>
        <v>0</v>
      </c>
      <c r="CP22" s="154"/>
      <c r="CQ22" s="149"/>
      <c r="CR22" s="144"/>
      <c r="CS22" s="144"/>
      <c r="CT22" s="144"/>
      <c r="CU22" s="148">
        <f>CV22+CW22</f>
        <v>0</v>
      </c>
      <c r="CV22" s="140"/>
      <c r="CW22" s="140"/>
      <c r="CX22" s="153"/>
      <c r="CY22" s="153"/>
      <c r="CZ22" s="146"/>
    </row>
    <row r="23" spans="1:104" ht="12.75" customHeight="1" thickBot="1" thickTop="1">
      <c r="A23" s="136"/>
      <c r="B23" s="922" t="s">
        <v>1078</v>
      </c>
      <c r="C23" s="137">
        <f t="shared" si="3"/>
        <v>303</v>
      </c>
      <c r="D23" s="138"/>
      <c r="E23" s="139">
        <f>SUM(F23:K23)</f>
        <v>0</v>
      </c>
      <c r="F23" s="140"/>
      <c r="G23" s="140"/>
      <c r="H23" s="140"/>
      <c r="I23" s="140"/>
      <c r="J23" s="140"/>
      <c r="K23" s="140"/>
      <c r="L23" s="141">
        <f>SUM(M23:V23)</f>
        <v>240</v>
      </c>
      <c r="M23" s="140">
        <f>příjmy!B20</f>
        <v>240</v>
      </c>
      <c r="N23" s="140"/>
      <c r="O23" s="140"/>
      <c r="P23" s="140"/>
      <c r="Q23" s="140"/>
      <c r="R23" s="140"/>
      <c r="S23" s="140">
        <f>příjmy!B47</f>
        <v>0</v>
      </c>
      <c r="T23" s="142">
        <f>příjmy!B50</f>
        <v>0</v>
      </c>
      <c r="U23" s="140"/>
      <c r="V23" s="140"/>
      <c r="W23" s="141">
        <f>SUM(X23:AI23)</f>
        <v>63</v>
      </c>
      <c r="X23" s="140">
        <f>příjmy!B63</f>
        <v>63</v>
      </c>
      <c r="Y23" s="140"/>
      <c r="Z23" s="140">
        <f>příjmy!B91</f>
        <v>0</v>
      </c>
      <c r="AA23" s="140"/>
      <c r="AB23" s="140"/>
      <c r="AC23" s="140"/>
      <c r="AD23" s="140"/>
      <c r="AE23" s="140"/>
      <c r="AF23" s="140"/>
      <c r="AG23" s="140">
        <f>příjmy!B154</f>
        <v>0</v>
      </c>
      <c r="AH23" s="140"/>
      <c r="AI23" s="140"/>
      <c r="AJ23" s="143"/>
      <c r="AK23" s="144"/>
      <c r="AL23" s="141">
        <f>SUM(AM23:AO23)</f>
        <v>0</v>
      </c>
      <c r="AM23" s="140"/>
      <c r="AN23" s="140"/>
      <c r="AO23" s="145"/>
      <c r="AP23" s="144"/>
      <c r="AQ23" s="146"/>
      <c r="AR23" s="7"/>
      <c r="AS23" s="136"/>
      <c r="AT23" s="922" t="s">
        <v>1078</v>
      </c>
      <c r="AU23" s="137">
        <f t="shared" si="5"/>
        <v>315</v>
      </c>
      <c r="AV23" s="8"/>
      <c r="AW23" s="147">
        <f>SUM(AX23:BD23)</f>
        <v>87</v>
      </c>
      <c r="AX23" s="140"/>
      <c r="AY23" s="140">
        <f>výdaje!B29</f>
        <v>70</v>
      </c>
      <c r="AZ23" s="140">
        <f>výdaje!B50</f>
        <v>0</v>
      </c>
      <c r="BA23" s="140">
        <f>výdaje!B60</f>
        <v>10</v>
      </c>
      <c r="BB23" s="140">
        <f>výdaje!B86</f>
        <v>7</v>
      </c>
      <c r="BC23" s="140"/>
      <c r="BD23" s="140"/>
      <c r="BE23" s="148">
        <f>SUM(BF23:BJ23)</f>
        <v>28</v>
      </c>
      <c r="BF23" s="140"/>
      <c r="BG23" s="140">
        <f>výdaje!B163</f>
        <v>0</v>
      </c>
      <c r="BH23" s="140">
        <f>výdaje!B135</f>
        <v>0</v>
      </c>
      <c r="BI23" s="140"/>
      <c r="BJ23" s="149">
        <f>výdaje!B181</f>
        <v>28</v>
      </c>
      <c r="BK23" s="144"/>
      <c r="BL23" s="150">
        <f>SUM(BM23:BR23)</f>
        <v>0</v>
      </c>
      <c r="BM23" s="140"/>
      <c r="BN23" s="140"/>
      <c r="BO23" s="140"/>
      <c r="BP23" s="140"/>
      <c r="BQ23" s="140">
        <f>výdaje!B293</f>
        <v>0</v>
      </c>
      <c r="BR23" s="140"/>
      <c r="BS23" s="148">
        <f>SUM(BT23:BZ23)</f>
        <v>186</v>
      </c>
      <c r="BT23" s="140"/>
      <c r="BU23" s="140"/>
      <c r="BV23" s="140"/>
      <c r="BW23" s="140"/>
      <c r="BX23" s="140"/>
      <c r="BY23" s="140"/>
      <c r="BZ23" s="140">
        <f>výdaje!B399</f>
        <v>186</v>
      </c>
      <c r="CA23" s="148">
        <f>SUM(CB23:CF23)</f>
        <v>7</v>
      </c>
      <c r="CB23" s="140"/>
      <c r="CC23" s="140"/>
      <c r="CD23" s="140">
        <f>výdaje!B479</f>
        <v>0</v>
      </c>
      <c r="CE23" s="140">
        <f>výdaje!B502+výdaje!B503</f>
        <v>7</v>
      </c>
      <c r="CF23" s="140"/>
      <c r="CG23" s="148">
        <f>SUM(CH23:CI23)</f>
        <v>0</v>
      </c>
      <c r="CH23" s="140"/>
      <c r="CI23" s="140"/>
      <c r="CJ23" s="144">
        <f>SUM(CK23:CL23)</f>
        <v>7</v>
      </c>
      <c r="CK23" s="165"/>
      <c r="CL23" s="166">
        <f>výdaje!B527</f>
        <v>7</v>
      </c>
      <c r="CM23" s="144">
        <f>výdaje!B545</f>
        <v>0</v>
      </c>
      <c r="CN23" s="144"/>
      <c r="CO23" s="144">
        <f>SUM(CP23:CQ23)</f>
        <v>0</v>
      </c>
      <c r="CP23" s="165"/>
      <c r="CQ23" s="166"/>
      <c r="CR23" s="144"/>
      <c r="CS23" s="144"/>
      <c r="CT23" s="144"/>
      <c r="CU23" s="148">
        <f>CV23+CW23</f>
        <v>0</v>
      </c>
      <c r="CV23" s="140"/>
      <c r="CW23" s="140"/>
      <c r="CX23" s="153"/>
      <c r="CY23" s="153"/>
      <c r="CZ23" s="146"/>
    </row>
    <row r="24" spans="1:104" ht="12" customHeight="1" thickBot="1" thickTop="1">
      <c r="A24" s="155" t="s">
        <v>76</v>
      </c>
      <c r="B24" s="156"/>
      <c r="C24" s="125">
        <f t="shared" si="3"/>
        <v>6993</v>
      </c>
      <c r="D24" s="126"/>
      <c r="E24" s="157">
        <f aca="true" t="shared" si="19" ref="E24:AQ24">SUM(E25:E34)</f>
        <v>0</v>
      </c>
      <c r="F24" s="158">
        <f t="shared" si="19"/>
        <v>0</v>
      </c>
      <c r="G24" s="158">
        <f t="shared" si="19"/>
        <v>0</v>
      </c>
      <c r="H24" s="158">
        <f t="shared" si="19"/>
        <v>0</v>
      </c>
      <c r="I24" s="158">
        <f t="shared" si="19"/>
        <v>0</v>
      </c>
      <c r="J24" s="158">
        <f t="shared" si="19"/>
        <v>0</v>
      </c>
      <c r="K24" s="158">
        <f t="shared" si="19"/>
        <v>0</v>
      </c>
      <c r="L24" s="159">
        <f t="shared" si="19"/>
        <v>154</v>
      </c>
      <c r="M24" s="160">
        <f t="shared" si="19"/>
        <v>154</v>
      </c>
      <c r="N24" s="160">
        <f t="shared" si="19"/>
        <v>0</v>
      </c>
      <c r="O24" s="160">
        <f t="shared" si="19"/>
        <v>0</v>
      </c>
      <c r="P24" s="160">
        <f t="shared" si="19"/>
        <v>0</v>
      </c>
      <c r="Q24" s="160">
        <f t="shared" si="19"/>
        <v>0</v>
      </c>
      <c r="R24" s="160">
        <f t="shared" si="19"/>
        <v>0</v>
      </c>
      <c r="S24" s="160">
        <f t="shared" si="19"/>
        <v>0</v>
      </c>
      <c r="T24" s="160">
        <f t="shared" si="19"/>
        <v>0</v>
      </c>
      <c r="U24" s="160">
        <f t="shared" si="19"/>
        <v>0</v>
      </c>
      <c r="V24" s="160">
        <f t="shared" si="19"/>
        <v>0</v>
      </c>
      <c r="W24" s="159">
        <f t="shared" si="19"/>
        <v>2958</v>
      </c>
      <c r="X24" s="160">
        <f t="shared" si="19"/>
        <v>0</v>
      </c>
      <c r="Y24" s="160">
        <f t="shared" si="19"/>
        <v>0</v>
      </c>
      <c r="Z24" s="160">
        <f t="shared" si="19"/>
        <v>0</v>
      </c>
      <c r="AA24" s="160">
        <f t="shared" si="19"/>
        <v>144</v>
      </c>
      <c r="AB24" s="160">
        <f t="shared" si="19"/>
        <v>1343</v>
      </c>
      <c r="AC24" s="160">
        <f t="shared" si="19"/>
        <v>115</v>
      </c>
      <c r="AD24" s="160">
        <f t="shared" si="19"/>
        <v>0</v>
      </c>
      <c r="AE24" s="160">
        <f t="shared" si="19"/>
        <v>783</v>
      </c>
      <c r="AF24" s="160">
        <f t="shared" si="19"/>
        <v>0</v>
      </c>
      <c r="AG24" s="160">
        <f t="shared" si="19"/>
        <v>83</v>
      </c>
      <c r="AH24" s="160">
        <f t="shared" si="19"/>
        <v>490</v>
      </c>
      <c r="AI24" s="160">
        <f t="shared" si="19"/>
        <v>0</v>
      </c>
      <c r="AJ24" s="161">
        <f t="shared" si="19"/>
        <v>0</v>
      </c>
      <c r="AK24" s="159">
        <f t="shared" si="19"/>
        <v>0</v>
      </c>
      <c r="AL24" s="159">
        <f t="shared" si="19"/>
        <v>3000</v>
      </c>
      <c r="AM24" s="160">
        <f t="shared" si="19"/>
        <v>1000</v>
      </c>
      <c r="AN24" s="160">
        <f t="shared" si="19"/>
        <v>2000</v>
      </c>
      <c r="AO24" s="156">
        <f t="shared" si="19"/>
        <v>0</v>
      </c>
      <c r="AP24" s="159">
        <f t="shared" si="19"/>
        <v>20</v>
      </c>
      <c r="AQ24" s="162">
        <f t="shared" si="19"/>
        <v>861</v>
      </c>
      <c r="AR24" s="156"/>
      <c r="AS24" s="155" t="s">
        <v>76</v>
      </c>
      <c r="AT24" s="156"/>
      <c r="AU24" s="125">
        <f t="shared" si="5"/>
        <v>14424</v>
      </c>
      <c r="AV24" s="133"/>
      <c r="AW24" s="163">
        <f aca="true" t="shared" si="20" ref="AW24:CL24">SUM(AW25:AW34)</f>
        <v>7411</v>
      </c>
      <c r="AX24" s="160">
        <f t="shared" si="20"/>
        <v>4177</v>
      </c>
      <c r="AY24" s="160">
        <f t="shared" si="20"/>
        <v>1315</v>
      </c>
      <c r="AZ24" s="160">
        <f t="shared" si="20"/>
        <v>0</v>
      </c>
      <c r="BA24" s="160">
        <f t="shared" si="20"/>
        <v>1363</v>
      </c>
      <c r="BB24" s="160">
        <f t="shared" si="20"/>
        <v>491</v>
      </c>
      <c r="BC24" s="160">
        <f t="shared" si="20"/>
        <v>65</v>
      </c>
      <c r="BD24" s="160">
        <f t="shared" si="20"/>
        <v>0</v>
      </c>
      <c r="BE24" s="159">
        <f t="shared" si="20"/>
        <v>1183</v>
      </c>
      <c r="BF24" s="160">
        <f t="shared" si="20"/>
        <v>35</v>
      </c>
      <c r="BG24" s="160">
        <f t="shared" si="20"/>
        <v>105</v>
      </c>
      <c r="BH24" s="160">
        <f t="shared" si="20"/>
        <v>588</v>
      </c>
      <c r="BI24" s="160">
        <f t="shared" si="20"/>
        <v>0</v>
      </c>
      <c r="BJ24" s="164">
        <f t="shared" si="20"/>
        <v>455</v>
      </c>
      <c r="BK24" s="159">
        <f t="shared" si="20"/>
        <v>0</v>
      </c>
      <c r="BL24" s="157">
        <f t="shared" si="20"/>
        <v>912</v>
      </c>
      <c r="BM24" s="160">
        <f t="shared" si="20"/>
        <v>52</v>
      </c>
      <c r="BN24" s="160">
        <f t="shared" si="20"/>
        <v>298</v>
      </c>
      <c r="BO24" s="160">
        <f t="shared" si="20"/>
        <v>466</v>
      </c>
      <c r="BP24" s="160">
        <f t="shared" si="20"/>
        <v>0</v>
      </c>
      <c r="BQ24" s="160">
        <f t="shared" si="20"/>
        <v>96</v>
      </c>
      <c r="BR24" s="160">
        <f t="shared" si="20"/>
        <v>0</v>
      </c>
      <c r="BS24" s="159">
        <f t="shared" si="20"/>
        <v>2887</v>
      </c>
      <c r="BT24" s="160">
        <f t="shared" si="20"/>
        <v>120</v>
      </c>
      <c r="BU24" s="160">
        <f t="shared" si="20"/>
        <v>150</v>
      </c>
      <c r="BV24" s="160">
        <f t="shared" si="20"/>
        <v>660</v>
      </c>
      <c r="BW24" s="160">
        <f t="shared" si="20"/>
        <v>420</v>
      </c>
      <c r="BX24" s="160">
        <f t="shared" si="20"/>
        <v>80</v>
      </c>
      <c r="BY24" s="160">
        <f t="shared" si="20"/>
        <v>339</v>
      </c>
      <c r="BZ24" s="160">
        <f t="shared" si="20"/>
        <v>1118</v>
      </c>
      <c r="CA24" s="159">
        <f t="shared" si="20"/>
        <v>359</v>
      </c>
      <c r="CB24" s="160">
        <f t="shared" si="20"/>
        <v>135</v>
      </c>
      <c r="CC24" s="160">
        <f t="shared" si="20"/>
        <v>67</v>
      </c>
      <c r="CD24" s="160">
        <f t="shared" si="20"/>
        <v>70</v>
      </c>
      <c r="CE24" s="160">
        <f t="shared" si="20"/>
        <v>87</v>
      </c>
      <c r="CF24" s="160">
        <f t="shared" si="20"/>
        <v>0</v>
      </c>
      <c r="CG24" s="159">
        <f t="shared" si="20"/>
        <v>0</v>
      </c>
      <c r="CH24" s="160">
        <f t="shared" si="20"/>
        <v>0</v>
      </c>
      <c r="CI24" s="160">
        <f t="shared" si="20"/>
        <v>0</v>
      </c>
      <c r="CJ24" s="159">
        <f t="shared" si="20"/>
        <v>0</v>
      </c>
      <c r="CK24" s="159">
        <f t="shared" si="20"/>
        <v>0</v>
      </c>
      <c r="CL24" s="159">
        <f t="shared" si="20"/>
        <v>0</v>
      </c>
      <c r="CM24" s="159">
        <f>SUM(CM25:CM29)</f>
        <v>823</v>
      </c>
      <c r="CN24" s="159">
        <f aca="true" t="shared" si="21" ref="CN24:CZ24">SUM(CN25:CN34)</f>
        <v>100</v>
      </c>
      <c r="CO24" s="159">
        <f t="shared" si="21"/>
        <v>168</v>
      </c>
      <c r="CP24" s="159">
        <f t="shared" si="21"/>
        <v>30</v>
      </c>
      <c r="CQ24" s="159">
        <f t="shared" si="21"/>
        <v>138</v>
      </c>
      <c r="CR24" s="159">
        <f t="shared" si="21"/>
        <v>0</v>
      </c>
      <c r="CS24" s="159">
        <f t="shared" si="21"/>
        <v>0</v>
      </c>
      <c r="CT24" s="159">
        <f t="shared" si="21"/>
        <v>71</v>
      </c>
      <c r="CU24" s="159">
        <f t="shared" si="21"/>
        <v>510</v>
      </c>
      <c r="CV24" s="160">
        <f t="shared" si="21"/>
        <v>510</v>
      </c>
      <c r="CW24" s="160">
        <f t="shared" si="21"/>
        <v>0</v>
      </c>
      <c r="CX24" s="160">
        <f t="shared" si="21"/>
        <v>0</v>
      </c>
      <c r="CY24" s="160">
        <f t="shared" si="21"/>
        <v>0</v>
      </c>
      <c r="CZ24" s="162">
        <f t="shared" si="21"/>
        <v>0</v>
      </c>
    </row>
    <row r="25" spans="1:239" ht="12.75" customHeight="1" thickBot="1" thickTop="1">
      <c r="A25" s="136"/>
      <c r="B25" s="8" t="s">
        <v>78</v>
      </c>
      <c r="C25" s="137">
        <f t="shared" si="3"/>
        <v>50</v>
      </c>
      <c r="D25" s="138"/>
      <c r="E25" s="139">
        <f aca="true" t="shared" si="22" ref="E25:E34">SUM(F25:K25)</f>
        <v>0</v>
      </c>
      <c r="F25" s="140"/>
      <c r="G25" s="140"/>
      <c r="H25" s="140"/>
      <c r="I25" s="140"/>
      <c r="J25" s="140"/>
      <c r="K25" s="140"/>
      <c r="L25" s="141">
        <f aca="true" t="shared" si="23" ref="L25:L34">SUM(M25:V25)</f>
        <v>0</v>
      </c>
      <c r="M25" s="140"/>
      <c r="N25" s="140"/>
      <c r="O25" s="140"/>
      <c r="P25" s="140"/>
      <c r="Q25" s="140"/>
      <c r="R25" s="140"/>
      <c r="S25" s="140"/>
      <c r="T25" s="142"/>
      <c r="U25" s="140"/>
      <c r="V25" s="140"/>
      <c r="W25" s="141">
        <f aca="true" t="shared" si="24" ref="W25:W34">SUM(X25:AI25)</f>
        <v>0</v>
      </c>
      <c r="X25" s="140"/>
      <c r="Y25" s="140"/>
      <c r="Z25" s="140"/>
      <c r="AA25" s="140"/>
      <c r="AB25" s="140"/>
      <c r="AC25" s="140"/>
      <c r="AD25" s="140"/>
      <c r="AE25" s="140"/>
      <c r="AF25" s="140">
        <f>příjmy!B126</f>
        <v>0</v>
      </c>
      <c r="AG25" s="140"/>
      <c r="AH25" s="140"/>
      <c r="AI25" s="140"/>
      <c r="AJ25" s="143">
        <f>příjmy!B189</f>
        <v>0</v>
      </c>
      <c r="AK25" s="144"/>
      <c r="AL25" s="141">
        <f aca="true" t="shared" si="25" ref="AL25:AL34">SUM(AM25:AO25)</f>
        <v>0</v>
      </c>
      <c r="AM25" s="140"/>
      <c r="AN25" s="140"/>
      <c r="AO25" s="145"/>
      <c r="AP25" s="144"/>
      <c r="AQ25" s="146">
        <f>příjmy!B228+příjmy!B229</f>
        <v>50</v>
      </c>
      <c r="AR25" s="7"/>
      <c r="AS25" s="136"/>
      <c r="AT25" s="8" t="s">
        <v>78</v>
      </c>
      <c r="AU25" s="137">
        <f t="shared" si="5"/>
        <v>575</v>
      </c>
      <c r="AV25" s="8"/>
      <c r="AW25" s="147">
        <f aca="true" t="shared" si="26" ref="AW25:AW34">SUM(AX25:BD25)</f>
        <v>252</v>
      </c>
      <c r="AX25" s="140">
        <f>výdaje!B9</f>
        <v>188</v>
      </c>
      <c r="AY25" s="140">
        <f>výdaje!B30</f>
        <v>0</v>
      </c>
      <c r="AZ25" s="140">
        <f>výdaje!B51</f>
        <v>0</v>
      </c>
      <c r="BA25" s="140">
        <f>výdaje!B61</f>
        <v>47</v>
      </c>
      <c r="BB25" s="140">
        <f>výdaje!B87</f>
        <v>17</v>
      </c>
      <c r="BC25" s="140"/>
      <c r="BD25" s="140">
        <f>výdaje!B110</f>
        <v>0</v>
      </c>
      <c r="BE25" s="148">
        <f aca="true" t="shared" si="27" ref="BE25:BE34">SUM(BF25:BJ25)</f>
        <v>148</v>
      </c>
      <c r="BF25" s="140">
        <f>výdaje!B119</f>
        <v>35</v>
      </c>
      <c r="BG25" s="140">
        <f>výdaje!B164</f>
        <v>0</v>
      </c>
      <c r="BH25" s="140">
        <f>výdaje!B137</f>
        <v>58</v>
      </c>
      <c r="BI25" s="140"/>
      <c r="BJ25" s="149">
        <f>výdaje!B182</f>
        <v>55</v>
      </c>
      <c r="BK25" s="144"/>
      <c r="BL25" s="150">
        <f aca="true" t="shared" si="28" ref="BL25:BL34">SUM(BM25:BR25)</f>
        <v>58</v>
      </c>
      <c r="BM25" s="140">
        <f>výdaje!B231</f>
        <v>0</v>
      </c>
      <c r="BN25" s="140">
        <f>výdaje!B249</f>
        <v>13</v>
      </c>
      <c r="BO25" s="140">
        <f>výdaje!B265</f>
        <v>0</v>
      </c>
      <c r="BP25" s="140"/>
      <c r="BQ25" s="140">
        <f>výdaje!B294</f>
        <v>45</v>
      </c>
      <c r="BR25" s="140"/>
      <c r="BS25" s="148">
        <f aca="true" t="shared" si="29" ref="BS25:BS34">SUM(BT25:BZ25)</f>
        <v>70</v>
      </c>
      <c r="BT25" s="140"/>
      <c r="BU25" s="140">
        <f>výdaje!B335</f>
        <v>10</v>
      </c>
      <c r="BV25" s="140"/>
      <c r="BW25" s="140"/>
      <c r="BX25" s="140">
        <f>výdaje!B369</f>
        <v>10</v>
      </c>
      <c r="BY25" s="140"/>
      <c r="BZ25" s="140">
        <f>výdaje!B400</f>
        <v>50</v>
      </c>
      <c r="CA25" s="148">
        <f aca="true" t="shared" si="30" ref="CA25:CA34">SUM(CB25:CF25)</f>
        <v>47</v>
      </c>
      <c r="CB25" s="140">
        <f>výdaje!B447</f>
        <v>40</v>
      </c>
      <c r="CC25" s="140"/>
      <c r="CD25" s="140">
        <f>výdaje!B480</f>
        <v>0</v>
      </c>
      <c r="CE25" s="140">
        <f>výdaje!B498</f>
        <v>7</v>
      </c>
      <c r="CF25" s="140"/>
      <c r="CG25" s="148">
        <f aca="true" t="shared" si="31" ref="CG25:CG34">SUM(CH25:CI25)</f>
        <v>0</v>
      </c>
      <c r="CH25" s="140"/>
      <c r="CI25" s="140"/>
      <c r="CJ25" s="144">
        <f aca="true" t="shared" si="32" ref="CJ25:CJ34">SUM(CK25:CL25)</f>
        <v>0</v>
      </c>
      <c r="CK25" s="151"/>
      <c r="CL25" s="152"/>
      <c r="CM25" s="144">
        <f>výdaje!B546</f>
        <v>0</v>
      </c>
      <c r="CN25" s="144"/>
      <c r="CO25" s="144">
        <f aca="true" t="shared" si="33" ref="CO25:CO34">SUM(CP25:CQ25)</f>
        <v>0</v>
      </c>
      <c r="CP25" s="151"/>
      <c r="CQ25" s="152">
        <f>výdaje!B572</f>
        <v>0</v>
      </c>
      <c r="CR25" s="144"/>
      <c r="CS25" s="144"/>
      <c r="CT25" s="144"/>
      <c r="CU25" s="148">
        <f aca="true" t="shared" si="34" ref="CU25:CU34">CV25+CW25</f>
        <v>0</v>
      </c>
      <c r="CV25" s="140"/>
      <c r="CW25" s="140"/>
      <c r="CX25" s="153"/>
      <c r="CY25" s="153">
        <f>výdaje!B606</f>
        <v>0</v>
      </c>
      <c r="CZ25" s="146"/>
      <c r="IE25" s="168"/>
    </row>
    <row r="26" spans="1:104" ht="12.75" customHeight="1" thickBot="1" thickTop="1">
      <c r="A26" s="136"/>
      <c r="B26" s="8" t="s">
        <v>79</v>
      </c>
      <c r="C26" s="137">
        <f t="shared" si="3"/>
        <v>0</v>
      </c>
      <c r="D26" s="138"/>
      <c r="E26" s="139">
        <f t="shared" si="22"/>
        <v>0</v>
      </c>
      <c r="F26" s="140"/>
      <c r="G26" s="140"/>
      <c r="H26" s="140"/>
      <c r="I26" s="140"/>
      <c r="J26" s="140"/>
      <c r="K26" s="140"/>
      <c r="L26" s="141">
        <f t="shared" si="23"/>
        <v>0</v>
      </c>
      <c r="M26" s="140"/>
      <c r="N26" s="140"/>
      <c r="O26" s="140"/>
      <c r="P26" s="140"/>
      <c r="Q26" s="140"/>
      <c r="R26" s="140"/>
      <c r="S26" s="140"/>
      <c r="T26" s="142"/>
      <c r="U26" s="140"/>
      <c r="V26" s="140"/>
      <c r="W26" s="141">
        <f t="shared" si="24"/>
        <v>0</v>
      </c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3"/>
      <c r="AK26" s="144"/>
      <c r="AL26" s="141">
        <f t="shared" si="25"/>
        <v>0</v>
      </c>
      <c r="AM26" s="140"/>
      <c r="AN26" s="140"/>
      <c r="AO26" s="145"/>
      <c r="AP26" s="144"/>
      <c r="AQ26" s="146"/>
      <c r="AR26" s="7"/>
      <c r="AS26" s="136"/>
      <c r="AT26" s="8" t="s">
        <v>79</v>
      </c>
      <c r="AU26" s="137">
        <f t="shared" si="5"/>
        <v>1588</v>
      </c>
      <c r="AV26" s="8"/>
      <c r="AW26" s="147">
        <f t="shared" si="26"/>
        <v>1588</v>
      </c>
      <c r="AX26" s="140"/>
      <c r="AY26" s="140">
        <f>výdaje!B31+výdaje!B55</f>
        <v>1195</v>
      </c>
      <c r="AZ26" s="140">
        <f>výdaje!B53</f>
        <v>0</v>
      </c>
      <c r="BA26" s="140">
        <f>výdaje!B62</f>
        <v>289</v>
      </c>
      <c r="BB26" s="140">
        <f>výdaje!B88</f>
        <v>104</v>
      </c>
      <c r="BC26" s="140"/>
      <c r="BD26" s="140"/>
      <c r="BE26" s="148">
        <f t="shared" si="27"/>
        <v>0</v>
      </c>
      <c r="BF26" s="140"/>
      <c r="BG26" s="140"/>
      <c r="BH26" s="140"/>
      <c r="BI26" s="140"/>
      <c r="BJ26" s="149"/>
      <c r="BK26" s="144"/>
      <c r="BL26" s="150">
        <f t="shared" si="28"/>
        <v>0</v>
      </c>
      <c r="BM26" s="140"/>
      <c r="BN26" s="140"/>
      <c r="BO26" s="140"/>
      <c r="BP26" s="140"/>
      <c r="BQ26" s="140"/>
      <c r="BR26" s="140"/>
      <c r="BS26" s="148">
        <f t="shared" si="29"/>
        <v>0</v>
      </c>
      <c r="BT26" s="140"/>
      <c r="BU26" s="140"/>
      <c r="BV26" s="140"/>
      <c r="BW26" s="140"/>
      <c r="BX26" s="140"/>
      <c r="BY26" s="140"/>
      <c r="BZ26" s="140"/>
      <c r="CA26" s="148">
        <f t="shared" si="30"/>
        <v>0</v>
      </c>
      <c r="CB26" s="140"/>
      <c r="CC26" s="140"/>
      <c r="CD26" s="140"/>
      <c r="CE26" s="140"/>
      <c r="CF26" s="140"/>
      <c r="CG26" s="148">
        <f t="shared" si="31"/>
        <v>0</v>
      </c>
      <c r="CH26" s="140"/>
      <c r="CI26" s="140"/>
      <c r="CJ26" s="144">
        <f t="shared" si="32"/>
        <v>0</v>
      </c>
      <c r="CK26" s="154"/>
      <c r="CL26" s="149"/>
      <c r="CM26" s="144"/>
      <c r="CN26" s="144"/>
      <c r="CO26" s="144">
        <f t="shared" si="33"/>
        <v>0</v>
      </c>
      <c r="CP26" s="154"/>
      <c r="CQ26" s="149"/>
      <c r="CR26" s="144"/>
      <c r="CS26" s="144"/>
      <c r="CT26" s="144"/>
      <c r="CU26" s="148">
        <f t="shared" si="34"/>
        <v>0</v>
      </c>
      <c r="CV26" s="140"/>
      <c r="CW26" s="140"/>
      <c r="CX26" s="153"/>
      <c r="CY26" s="153"/>
      <c r="CZ26" s="146"/>
    </row>
    <row r="27" spans="1:104" ht="12.75" customHeight="1" thickBot="1" thickTop="1">
      <c r="A27" s="136"/>
      <c r="B27" s="8" t="s">
        <v>212</v>
      </c>
      <c r="C27" s="137">
        <f t="shared" si="3"/>
        <v>1048</v>
      </c>
      <c r="D27" s="138"/>
      <c r="E27" s="139">
        <f t="shared" si="22"/>
        <v>0</v>
      </c>
      <c r="F27" s="140"/>
      <c r="G27" s="140"/>
      <c r="H27" s="140"/>
      <c r="I27" s="140"/>
      <c r="J27" s="140"/>
      <c r="K27" s="140"/>
      <c r="L27" s="141">
        <f t="shared" si="23"/>
        <v>39</v>
      </c>
      <c r="M27" s="140">
        <f>příjmy!B23</f>
        <v>39</v>
      </c>
      <c r="N27" s="140"/>
      <c r="O27" s="140"/>
      <c r="P27" s="140"/>
      <c r="Q27" s="140"/>
      <c r="R27" s="140"/>
      <c r="S27" s="140">
        <f>příjmy!B48</f>
        <v>0</v>
      </c>
      <c r="T27" s="142"/>
      <c r="U27" s="140"/>
      <c r="V27" s="140"/>
      <c r="W27" s="141">
        <f t="shared" si="24"/>
        <v>178</v>
      </c>
      <c r="X27" s="140">
        <f>příjmy!B65</f>
        <v>0</v>
      </c>
      <c r="Y27" s="140"/>
      <c r="Z27" s="140"/>
      <c r="AA27" s="140"/>
      <c r="AB27" s="140"/>
      <c r="AC27" s="140">
        <f>příjmy!B110+příjmy!B111</f>
        <v>115</v>
      </c>
      <c r="AD27" s="140"/>
      <c r="AE27" s="140">
        <f>příjmy!B116</f>
        <v>18</v>
      </c>
      <c r="AF27" s="140">
        <f>příjmy!B127</f>
        <v>0</v>
      </c>
      <c r="AG27" s="140">
        <f>příjmy!B155</f>
        <v>0</v>
      </c>
      <c r="AH27" s="140">
        <f>příjmy!B163+příjmy!B137</f>
        <v>45</v>
      </c>
      <c r="AI27" s="140"/>
      <c r="AJ27" s="143"/>
      <c r="AK27" s="144"/>
      <c r="AL27" s="141">
        <f t="shared" si="25"/>
        <v>0</v>
      </c>
      <c r="AM27" s="140"/>
      <c r="AN27" s="140"/>
      <c r="AO27" s="145">
        <f>příjmy!B211</f>
        <v>0</v>
      </c>
      <c r="AP27" s="144">
        <f>příjmy!B232+příjmy!B235</f>
        <v>20</v>
      </c>
      <c r="AQ27" s="146">
        <f>příjmy!B230+příjmy!B233+příjmy!B234+příjmy!B231+příjmy!B236</f>
        <v>811</v>
      </c>
      <c r="AR27" s="7"/>
      <c r="AS27" s="136"/>
      <c r="AT27" s="8" t="s">
        <v>212</v>
      </c>
      <c r="AU27" s="137">
        <f t="shared" si="5"/>
        <v>8378</v>
      </c>
      <c r="AV27" s="8"/>
      <c r="AW27" s="147">
        <f t="shared" si="26"/>
        <v>5507</v>
      </c>
      <c r="AX27" s="140">
        <f>výdaje!B10</f>
        <v>3989</v>
      </c>
      <c r="AY27" s="140">
        <f>výdaje!B32</f>
        <v>72</v>
      </c>
      <c r="AZ27" s="140"/>
      <c r="BA27" s="140">
        <f>výdaje!B63</f>
        <v>1015</v>
      </c>
      <c r="BB27" s="140">
        <f>výdaje!B89</f>
        <v>366</v>
      </c>
      <c r="BC27" s="140">
        <f>výdaje!B109</f>
        <v>65</v>
      </c>
      <c r="BD27" s="140"/>
      <c r="BE27" s="148">
        <f t="shared" si="27"/>
        <v>855</v>
      </c>
      <c r="BF27" s="140">
        <f>výdaje!B131+výdaje!B125</f>
        <v>0</v>
      </c>
      <c r="BG27" s="140">
        <f>výdaje!B165</f>
        <v>25</v>
      </c>
      <c r="BH27" s="140">
        <f>výdaje!B138+výdaje!B139</f>
        <v>530</v>
      </c>
      <c r="BI27" s="140"/>
      <c r="BJ27" s="149">
        <f>výdaje!B183</f>
        <v>300</v>
      </c>
      <c r="BK27" s="144">
        <f>výdaje!B223</f>
        <v>0</v>
      </c>
      <c r="BL27" s="150">
        <f t="shared" si="28"/>
        <v>51</v>
      </c>
      <c r="BM27" s="140"/>
      <c r="BN27" s="140"/>
      <c r="BO27" s="140"/>
      <c r="BP27" s="140"/>
      <c r="BQ27" s="140">
        <f>výdaje!B295</f>
        <v>51</v>
      </c>
      <c r="BR27" s="140"/>
      <c r="BS27" s="148">
        <f t="shared" si="29"/>
        <v>1739</v>
      </c>
      <c r="BT27" s="140">
        <f>výdaje!B321</f>
        <v>120</v>
      </c>
      <c r="BU27" s="140">
        <f>výdaje!B336</f>
        <v>140</v>
      </c>
      <c r="BV27" s="140">
        <f>výdaje!B355</f>
        <v>100</v>
      </c>
      <c r="BW27" s="140">
        <f>výdaje!B364</f>
        <v>320</v>
      </c>
      <c r="BX27" s="140">
        <f>výdaje!B370</f>
        <v>70</v>
      </c>
      <c r="BY27" s="140">
        <f>výdaje!B380</f>
        <v>339</v>
      </c>
      <c r="BZ27" s="140">
        <f>výdaje!B401</f>
        <v>650</v>
      </c>
      <c r="CA27" s="148">
        <f t="shared" si="30"/>
        <v>190</v>
      </c>
      <c r="CB27" s="140"/>
      <c r="CC27" s="140">
        <f>výdaje!B471</f>
        <v>40</v>
      </c>
      <c r="CD27" s="140">
        <f>výdaje!B481</f>
        <v>70</v>
      </c>
      <c r="CE27" s="140">
        <f>výdaje!B497</f>
        <v>80</v>
      </c>
      <c r="CF27" s="140">
        <f>výdaje!B515</f>
        <v>0</v>
      </c>
      <c r="CG27" s="148">
        <f t="shared" si="31"/>
        <v>0</v>
      </c>
      <c r="CH27" s="140"/>
      <c r="CI27" s="140">
        <f>výdaje!B562</f>
        <v>0</v>
      </c>
      <c r="CJ27" s="144">
        <f t="shared" si="32"/>
        <v>0</v>
      </c>
      <c r="CK27" s="154">
        <f>výdaje!B523</f>
        <v>0</v>
      </c>
      <c r="CL27" s="149">
        <f>výdaje!B529</f>
        <v>0</v>
      </c>
      <c r="CM27" s="144"/>
      <c r="CN27" s="144">
        <f>výdaje!B663</f>
        <v>0</v>
      </c>
      <c r="CO27" s="144">
        <f t="shared" si="33"/>
        <v>36</v>
      </c>
      <c r="CP27" s="154">
        <f>výdaje!B590</f>
        <v>30</v>
      </c>
      <c r="CQ27" s="149">
        <f>výdaje!B573+výdaje!B587+výdaje!B588</f>
        <v>6</v>
      </c>
      <c r="CR27" s="144">
        <f>výdaje!B652</f>
        <v>0</v>
      </c>
      <c r="CS27" s="144"/>
      <c r="CT27" s="144">
        <f>výdaje!B640+výdaje!B666</f>
        <v>0</v>
      </c>
      <c r="CU27" s="148">
        <f t="shared" si="34"/>
        <v>0</v>
      </c>
      <c r="CV27" s="140"/>
      <c r="CW27" s="140"/>
      <c r="CX27" s="153"/>
      <c r="CY27" s="153">
        <f>výdaje!B607</f>
        <v>0</v>
      </c>
      <c r="CZ27" s="146"/>
    </row>
    <row r="28" spans="1:104" ht="12.75" customHeight="1" thickBot="1" thickTop="1">
      <c r="A28" s="136"/>
      <c r="B28" s="8" t="s">
        <v>137</v>
      </c>
      <c r="C28" s="137">
        <f t="shared" si="3"/>
        <v>173</v>
      </c>
      <c r="D28" s="138"/>
      <c r="E28" s="139">
        <f t="shared" si="22"/>
        <v>0</v>
      </c>
      <c r="F28" s="140"/>
      <c r="G28" s="140"/>
      <c r="H28" s="140"/>
      <c r="I28" s="140"/>
      <c r="J28" s="140"/>
      <c r="K28" s="140"/>
      <c r="L28" s="141">
        <f t="shared" si="23"/>
        <v>0</v>
      </c>
      <c r="M28" s="140"/>
      <c r="N28" s="140"/>
      <c r="O28" s="140"/>
      <c r="P28" s="140"/>
      <c r="Q28" s="140"/>
      <c r="R28" s="140"/>
      <c r="S28" s="140"/>
      <c r="T28" s="142"/>
      <c r="U28" s="140"/>
      <c r="V28" s="140"/>
      <c r="W28" s="141">
        <f t="shared" si="24"/>
        <v>173</v>
      </c>
      <c r="X28" s="140">
        <f>příjmy!B66</f>
        <v>0</v>
      </c>
      <c r="Y28" s="140"/>
      <c r="Z28" s="140"/>
      <c r="AA28" s="140"/>
      <c r="AB28" s="140"/>
      <c r="AC28" s="140"/>
      <c r="AD28" s="140"/>
      <c r="AE28" s="140">
        <f>příjmy!B117</f>
        <v>90</v>
      </c>
      <c r="AF28" s="140">
        <f>příjmy!B128</f>
        <v>0</v>
      </c>
      <c r="AG28" s="140">
        <f>příjmy!B131+příjmy!B156</f>
        <v>83</v>
      </c>
      <c r="AH28" s="140">
        <f>příjmy!B164</f>
        <v>0</v>
      </c>
      <c r="AI28" s="140">
        <f>příjmy!B138</f>
        <v>0</v>
      </c>
      <c r="AJ28" s="143"/>
      <c r="AK28" s="144"/>
      <c r="AL28" s="141">
        <f t="shared" si="25"/>
        <v>0</v>
      </c>
      <c r="AM28" s="140"/>
      <c r="AN28" s="140"/>
      <c r="AO28" s="145">
        <f>příjmy!B209</f>
        <v>0</v>
      </c>
      <c r="AP28" s="144"/>
      <c r="AQ28" s="146"/>
      <c r="AR28" s="7"/>
      <c r="AS28" s="136"/>
      <c r="AT28" s="8" t="s">
        <v>137</v>
      </c>
      <c r="AU28" s="137">
        <f t="shared" si="5"/>
        <v>724</v>
      </c>
      <c r="AV28" s="8"/>
      <c r="AW28" s="173">
        <f t="shared" si="26"/>
        <v>0</v>
      </c>
      <c r="AX28" s="140"/>
      <c r="AY28" s="140">
        <f>výdaje!B33</f>
        <v>0</v>
      </c>
      <c r="AZ28" s="140"/>
      <c r="BA28" s="140">
        <f>výdaje!B64</f>
        <v>0</v>
      </c>
      <c r="BB28" s="140">
        <f>výdaje!B90</f>
        <v>0</v>
      </c>
      <c r="BC28" s="140"/>
      <c r="BD28" s="140"/>
      <c r="BE28" s="148">
        <f t="shared" si="27"/>
        <v>0</v>
      </c>
      <c r="BF28" s="140"/>
      <c r="BG28" s="140"/>
      <c r="BH28" s="140"/>
      <c r="BI28" s="140"/>
      <c r="BJ28" s="149">
        <f>výdaje!B184</f>
        <v>0</v>
      </c>
      <c r="BK28" s="144"/>
      <c r="BL28" s="150">
        <f t="shared" si="28"/>
        <v>0</v>
      </c>
      <c r="BM28" s="140"/>
      <c r="BN28" s="140"/>
      <c r="BO28" s="140"/>
      <c r="BP28" s="140"/>
      <c r="BQ28" s="140"/>
      <c r="BR28" s="140"/>
      <c r="BS28" s="148">
        <f t="shared" si="29"/>
        <v>600</v>
      </c>
      <c r="BT28" s="140"/>
      <c r="BU28" s="140"/>
      <c r="BV28" s="140">
        <f>výdaje!B356</f>
        <v>560</v>
      </c>
      <c r="BW28" s="140">
        <f>výdaje!B365</f>
        <v>0</v>
      </c>
      <c r="BX28" s="140"/>
      <c r="BY28" s="140"/>
      <c r="BZ28" s="140">
        <f>výdaje!B402</f>
        <v>40</v>
      </c>
      <c r="CA28" s="148">
        <f t="shared" si="30"/>
        <v>0</v>
      </c>
      <c r="CB28" s="140">
        <f>výdaje!B453</f>
        <v>0</v>
      </c>
      <c r="CC28" s="140"/>
      <c r="CD28" s="140">
        <f>výdaje!B482</f>
        <v>0</v>
      </c>
      <c r="CE28" s="140">
        <f>výdaje!B504</f>
        <v>0</v>
      </c>
      <c r="CF28" s="140"/>
      <c r="CG28" s="148">
        <f t="shared" si="31"/>
        <v>0</v>
      </c>
      <c r="CH28" s="140"/>
      <c r="CI28" s="140"/>
      <c r="CJ28" s="144">
        <f t="shared" si="32"/>
        <v>0</v>
      </c>
      <c r="CK28" s="154"/>
      <c r="CL28" s="149"/>
      <c r="CM28" s="144">
        <f>výdaje!B548</f>
        <v>0</v>
      </c>
      <c r="CN28" s="144">
        <f>výdaje!B553+výdaje!B664</f>
        <v>100</v>
      </c>
      <c r="CO28" s="144">
        <f t="shared" si="33"/>
        <v>24</v>
      </c>
      <c r="CP28" s="154"/>
      <c r="CQ28" s="149">
        <f>výdaje!B583</f>
        <v>24</v>
      </c>
      <c r="CR28" s="144"/>
      <c r="CS28" s="144">
        <f>výdaje!B653</f>
        <v>0</v>
      </c>
      <c r="CT28" s="144">
        <f>výdaje!B648</f>
        <v>0</v>
      </c>
      <c r="CU28" s="148">
        <f t="shared" si="34"/>
        <v>0</v>
      </c>
      <c r="CV28" s="140"/>
      <c r="CW28" s="140"/>
      <c r="CX28" s="153"/>
      <c r="CY28" s="153"/>
      <c r="CZ28" s="146"/>
    </row>
    <row r="29" spans="1:104" ht="12.75" customHeight="1" thickBot="1" thickTop="1">
      <c r="A29" s="136"/>
      <c r="B29" s="8" t="s">
        <v>139</v>
      </c>
      <c r="C29" s="137">
        <f t="shared" si="3"/>
        <v>25</v>
      </c>
      <c r="D29" s="138"/>
      <c r="E29" s="139">
        <f t="shared" si="22"/>
        <v>0</v>
      </c>
      <c r="F29" s="140"/>
      <c r="G29" s="140"/>
      <c r="H29" s="140"/>
      <c r="I29" s="140"/>
      <c r="J29" s="140"/>
      <c r="K29" s="140"/>
      <c r="L29" s="141">
        <f t="shared" si="23"/>
        <v>0</v>
      </c>
      <c r="M29" s="140"/>
      <c r="N29" s="140"/>
      <c r="O29" s="140"/>
      <c r="P29" s="140"/>
      <c r="Q29" s="140"/>
      <c r="R29" s="140"/>
      <c r="S29" s="140"/>
      <c r="T29" s="142"/>
      <c r="U29" s="140"/>
      <c r="V29" s="140"/>
      <c r="W29" s="141">
        <f t="shared" si="24"/>
        <v>25</v>
      </c>
      <c r="X29" s="140">
        <f>příjmy!B67</f>
        <v>0</v>
      </c>
      <c r="Y29" s="140"/>
      <c r="Z29" s="140">
        <f>příjmy!B90</f>
        <v>0</v>
      </c>
      <c r="AA29" s="140"/>
      <c r="AB29" s="140">
        <f>příjmy!B97</f>
        <v>0</v>
      </c>
      <c r="AC29" s="140"/>
      <c r="AD29" s="140"/>
      <c r="AE29" s="140"/>
      <c r="AF29" s="140"/>
      <c r="AG29" s="140"/>
      <c r="AH29" s="140">
        <f>příjmy!B162+příjmy!B139</f>
        <v>25</v>
      </c>
      <c r="AI29" s="140"/>
      <c r="AJ29" s="143"/>
      <c r="AK29" s="144"/>
      <c r="AL29" s="141">
        <f t="shared" si="25"/>
        <v>0</v>
      </c>
      <c r="AM29" s="140"/>
      <c r="AN29" s="140"/>
      <c r="AO29" s="145"/>
      <c r="AP29" s="144"/>
      <c r="AQ29" s="146"/>
      <c r="AR29" s="7"/>
      <c r="AS29" s="136"/>
      <c r="AT29" s="8" t="s">
        <v>139</v>
      </c>
      <c r="AU29" s="137">
        <f t="shared" si="5"/>
        <v>1223</v>
      </c>
      <c r="AV29" s="8"/>
      <c r="AW29" s="147">
        <f t="shared" si="26"/>
        <v>64</v>
      </c>
      <c r="AX29" s="140">
        <f>výdaje!B11</f>
        <v>0</v>
      </c>
      <c r="AY29" s="140">
        <f>výdaje!B34</f>
        <v>48</v>
      </c>
      <c r="AZ29" s="140">
        <f>výdaje!B54</f>
        <v>0</v>
      </c>
      <c r="BA29" s="140">
        <f>výdaje!B65</f>
        <v>12</v>
      </c>
      <c r="BB29" s="140">
        <f>výdaje!B91</f>
        <v>4</v>
      </c>
      <c r="BC29" s="140"/>
      <c r="BD29" s="140">
        <f>výdaje!B111</f>
        <v>0</v>
      </c>
      <c r="BE29" s="148">
        <f t="shared" si="27"/>
        <v>115</v>
      </c>
      <c r="BF29" s="140"/>
      <c r="BG29" s="140">
        <f>výdaje!B166</f>
        <v>80</v>
      </c>
      <c r="BH29" s="140">
        <f>výdaje!B141</f>
        <v>0</v>
      </c>
      <c r="BI29" s="140">
        <f>výdaje!B158</f>
        <v>0</v>
      </c>
      <c r="BJ29" s="149">
        <f>výdaje!B185</f>
        <v>35</v>
      </c>
      <c r="BK29" s="144"/>
      <c r="BL29" s="150">
        <f t="shared" si="28"/>
        <v>0</v>
      </c>
      <c r="BM29" s="140">
        <f>výdaje!B232</f>
        <v>0</v>
      </c>
      <c r="BN29" s="140"/>
      <c r="BO29" s="140">
        <f>výdaje!B266</f>
        <v>0</v>
      </c>
      <c r="BP29" s="140"/>
      <c r="BQ29" s="140"/>
      <c r="BR29" s="140"/>
      <c r="BS29" s="148">
        <f t="shared" si="29"/>
        <v>150</v>
      </c>
      <c r="BT29" s="140">
        <f>výdaje!B322</f>
        <v>0</v>
      </c>
      <c r="BU29" s="140">
        <f>výdaje!B337</f>
        <v>0</v>
      </c>
      <c r="BV29" s="140"/>
      <c r="BW29" s="140"/>
      <c r="BX29" s="140">
        <f>výdaje!B371</f>
        <v>0</v>
      </c>
      <c r="BY29" s="140">
        <f>výdaje!B385</f>
        <v>0</v>
      </c>
      <c r="BZ29" s="140">
        <f>výdaje!B403</f>
        <v>150</v>
      </c>
      <c r="CA29" s="148">
        <f t="shared" si="30"/>
        <v>0</v>
      </c>
      <c r="CB29" s="140">
        <f>výdaje!B449</f>
        <v>0</v>
      </c>
      <c r="CC29" s="140">
        <f>výdaje!B472</f>
        <v>0</v>
      </c>
      <c r="CD29" s="140">
        <f>výdaje!B483</f>
        <v>0</v>
      </c>
      <c r="CE29" s="140">
        <f>výdaje!B505</f>
        <v>0</v>
      </c>
      <c r="CF29" s="140"/>
      <c r="CG29" s="148">
        <f t="shared" si="31"/>
        <v>0</v>
      </c>
      <c r="CH29" s="140"/>
      <c r="CI29" s="140"/>
      <c r="CJ29" s="144">
        <f t="shared" si="32"/>
        <v>0</v>
      </c>
      <c r="CK29" s="154"/>
      <c r="CL29" s="149">
        <f>výdaje!B531</f>
        <v>0</v>
      </c>
      <c r="CM29" s="144">
        <f>výdaje!B549+výdaje!B554</f>
        <v>823</v>
      </c>
      <c r="CN29" s="144"/>
      <c r="CO29" s="144">
        <f t="shared" si="33"/>
        <v>0</v>
      </c>
      <c r="CP29" s="154"/>
      <c r="CQ29" s="149"/>
      <c r="CR29" s="144"/>
      <c r="CS29" s="144"/>
      <c r="CT29" s="144">
        <f>výdaje!B641+výdaje!B643</f>
        <v>71</v>
      </c>
      <c r="CU29" s="148">
        <f t="shared" si="34"/>
        <v>0</v>
      </c>
      <c r="CV29" s="140">
        <f>výdaje!B698+výdaje!B699</f>
        <v>0</v>
      </c>
      <c r="CW29" s="140"/>
      <c r="CX29" s="153"/>
      <c r="CY29" s="153"/>
      <c r="CZ29" s="146"/>
    </row>
    <row r="30" spans="1:104" ht="12.75" customHeight="1" thickBot="1" thickTop="1">
      <c r="A30" s="136"/>
      <c r="B30" s="8" t="s">
        <v>213</v>
      </c>
      <c r="C30" s="137">
        <f t="shared" si="3"/>
        <v>225</v>
      </c>
      <c r="D30" s="138"/>
      <c r="E30" s="139">
        <f t="shared" si="22"/>
        <v>0</v>
      </c>
      <c r="F30" s="140"/>
      <c r="G30" s="140"/>
      <c r="H30" s="140"/>
      <c r="I30" s="140"/>
      <c r="J30" s="140"/>
      <c r="K30" s="140"/>
      <c r="L30" s="141">
        <f t="shared" si="23"/>
        <v>0</v>
      </c>
      <c r="M30" s="140"/>
      <c r="N30" s="140"/>
      <c r="O30" s="140"/>
      <c r="P30" s="140"/>
      <c r="Q30" s="140"/>
      <c r="R30" s="140"/>
      <c r="S30" s="140"/>
      <c r="T30" s="142"/>
      <c r="U30" s="140"/>
      <c r="V30" s="140"/>
      <c r="W30" s="141">
        <f t="shared" si="24"/>
        <v>225</v>
      </c>
      <c r="X30" s="140">
        <f>příjmy!B68</f>
        <v>0</v>
      </c>
      <c r="Y30" s="140"/>
      <c r="Z30" s="140"/>
      <c r="AA30" s="140"/>
      <c r="AB30" s="140">
        <f>příjmy!B98</f>
        <v>188</v>
      </c>
      <c r="AC30" s="140"/>
      <c r="AD30" s="140"/>
      <c r="AE30" s="140"/>
      <c r="AF30" s="140"/>
      <c r="AG30" s="140"/>
      <c r="AH30" s="140">
        <f>příjmy!B140</f>
        <v>37</v>
      </c>
      <c r="AI30" s="140"/>
      <c r="AJ30" s="143"/>
      <c r="AK30" s="144"/>
      <c r="AL30" s="141">
        <f t="shared" si="25"/>
        <v>0</v>
      </c>
      <c r="AM30" s="140"/>
      <c r="AN30" s="140"/>
      <c r="AO30" s="145"/>
      <c r="AP30" s="144"/>
      <c r="AQ30" s="146"/>
      <c r="AR30" s="7"/>
      <c r="AS30" s="136"/>
      <c r="AT30" s="8" t="s">
        <v>213</v>
      </c>
      <c r="AU30" s="137">
        <f t="shared" si="5"/>
        <v>852</v>
      </c>
      <c r="AV30" s="8"/>
      <c r="AW30" s="147">
        <f t="shared" si="26"/>
        <v>0</v>
      </c>
      <c r="AX30" s="140"/>
      <c r="AY30" s="140"/>
      <c r="AZ30" s="140"/>
      <c r="BA30" s="140"/>
      <c r="BB30" s="140"/>
      <c r="BC30" s="140"/>
      <c r="BD30" s="140"/>
      <c r="BE30" s="148">
        <f t="shared" si="27"/>
        <v>25</v>
      </c>
      <c r="BF30" s="140"/>
      <c r="BG30" s="140"/>
      <c r="BH30" s="140"/>
      <c r="BI30" s="140"/>
      <c r="BJ30" s="149">
        <f>výdaje!B186</f>
        <v>25</v>
      </c>
      <c r="BK30" s="144"/>
      <c r="BL30" s="150">
        <f t="shared" si="28"/>
        <v>432</v>
      </c>
      <c r="BM30" s="140">
        <f>výdaje!B233</f>
        <v>25</v>
      </c>
      <c r="BN30" s="140">
        <f>výdaje!B250</f>
        <v>285</v>
      </c>
      <c r="BO30" s="140">
        <f>výdaje!B267</f>
        <v>122</v>
      </c>
      <c r="BP30" s="140"/>
      <c r="BQ30" s="140"/>
      <c r="BR30" s="140"/>
      <c r="BS30" s="148">
        <f t="shared" si="29"/>
        <v>45</v>
      </c>
      <c r="BT30" s="140"/>
      <c r="BU30" s="140"/>
      <c r="BV30" s="140"/>
      <c r="BW30" s="140"/>
      <c r="BX30" s="140"/>
      <c r="BY30" s="140"/>
      <c r="BZ30" s="140">
        <f>výdaje!B404</f>
        <v>45</v>
      </c>
      <c r="CA30" s="148">
        <f t="shared" si="30"/>
        <v>40</v>
      </c>
      <c r="CB30" s="140">
        <f>výdaje!B451</f>
        <v>40</v>
      </c>
      <c r="CC30" s="140"/>
      <c r="CD30" s="140"/>
      <c r="CE30" s="140"/>
      <c r="CF30" s="140"/>
      <c r="CG30" s="148">
        <f t="shared" si="31"/>
        <v>0</v>
      </c>
      <c r="CH30" s="140"/>
      <c r="CI30" s="140"/>
      <c r="CJ30" s="144">
        <f t="shared" si="32"/>
        <v>0</v>
      </c>
      <c r="CK30" s="154"/>
      <c r="CL30" s="149"/>
      <c r="CM30" s="144"/>
      <c r="CN30" s="144"/>
      <c r="CO30" s="144">
        <f t="shared" si="33"/>
        <v>0</v>
      </c>
      <c r="CP30" s="154"/>
      <c r="CQ30" s="149"/>
      <c r="CR30" s="144"/>
      <c r="CS30" s="144"/>
      <c r="CT30" s="144"/>
      <c r="CU30" s="148">
        <f t="shared" si="34"/>
        <v>310</v>
      </c>
      <c r="CV30" s="140">
        <f>výdaje!B700+výdaje!B701</f>
        <v>310</v>
      </c>
      <c r="CW30" s="140"/>
      <c r="CX30" s="153"/>
      <c r="CY30" s="153">
        <f>výdaje!B608</f>
        <v>0</v>
      </c>
      <c r="CZ30" s="146"/>
    </row>
    <row r="31" spans="1:104" ht="12.75" customHeight="1" thickBot="1" thickTop="1">
      <c r="A31" s="136"/>
      <c r="B31" s="8" t="s">
        <v>214</v>
      </c>
      <c r="C31" s="137">
        <f t="shared" si="3"/>
        <v>578</v>
      </c>
      <c r="D31" s="138"/>
      <c r="E31" s="139">
        <f t="shared" si="22"/>
        <v>0</v>
      </c>
      <c r="F31" s="140"/>
      <c r="G31" s="140"/>
      <c r="H31" s="140"/>
      <c r="I31" s="140"/>
      <c r="J31" s="140"/>
      <c r="K31" s="140"/>
      <c r="L31" s="141">
        <f t="shared" si="23"/>
        <v>0</v>
      </c>
      <c r="M31" s="140">
        <f>příjmy!B24</f>
        <v>0</v>
      </c>
      <c r="N31" s="140"/>
      <c r="O31" s="140"/>
      <c r="P31" s="140"/>
      <c r="Q31" s="140"/>
      <c r="R31" s="140"/>
      <c r="S31" s="140"/>
      <c r="T31" s="142"/>
      <c r="U31" s="140"/>
      <c r="V31" s="140"/>
      <c r="W31" s="141">
        <f t="shared" si="24"/>
        <v>578</v>
      </c>
      <c r="X31" s="140">
        <f>příjmy!B69</f>
        <v>0</v>
      </c>
      <c r="Y31" s="140"/>
      <c r="Z31" s="140"/>
      <c r="AA31" s="140"/>
      <c r="AB31" s="140">
        <f>příjmy!B99</f>
        <v>284</v>
      </c>
      <c r="AC31" s="140"/>
      <c r="AD31" s="140"/>
      <c r="AE31" s="140"/>
      <c r="AF31" s="140"/>
      <c r="AG31" s="140"/>
      <c r="AH31" s="140">
        <f>příjmy!B141</f>
        <v>294</v>
      </c>
      <c r="AI31" s="140"/>
      <c r="AJ31" s="143"/>
      <c r="AK31" s="144"/>
      <c r="AL31" s="141">
        <f t="shared" si="25"/>
        <v>0</v>
      </c>
      <c r="AM31" s="140"/>
      <c r="AN31" s="140"/>
      <c r="AO31" s="145"/>
      <c r="AP31" s="144"/>
      <c r="AQ31" s="146"/>
      <c r="AR31" s="7"/>
      <c r="AS31" s="136"/>
      <c r="AT31" s="8" t="s">
        <v>214</v>
      </c>
      <c r="AU31" s="137">
        <f t="shared" si="5"/>
        <v>410</v>
      </c>
      <c r="AV31" s="8"/>
      <c r="AW31" s="147">
        <f t="shared" si="26"/>
        <v>0</v>
      </c>
      <c r="AX31" s="140"/>
      <c r="AY31" s="140">
        <f>výdaje!B35</f>
        <v>0</v>
      </c>
      <c r="AZ31" s="140"/>
      <c r="BA31" s="140">
        <f>výdaje!B66</f>
        <v>0</v>
      </c>
      <c r="BB31" s="140">
        <f>výdaje!B92</f>
        <v>0</v>
      </c>
      <c r="BC31" s="140"/>
      <c r="BD31" s="140"/>
      <c r="BE31" s="148">
        <f t="shared" si="27"/>
        <v>25</v>
      </c>
      <c r="BF31" s="140"/>
      <c r="BG31" s="140"/>
      <c r="BH31" s="140"/>
      <c r="BI31" s="140"/>
      <c r="BJ31" s="149">
        <f>výdaje!B187</f>
        <v>25</v>
      </c>
      <c r="BK31" s="144"/>
      <c r="BL31" s="150">
        <f t="shared" si="28"/>
        <v>340</v>
      </c>
      <c r="BM31" s="140">
        <f>výdaje!B234</f>
        <v>20</v>
      </c>
      <c r="BN31" s="140"/>
      <c r="BO31" s="140">
        <f>výdaje!B268</f>
        <v>320</v>
      </c>
      <c r="BP31" s="140"/>
      <c r="BQ31" s="140">
        <f>výdaje!B296</f>
        <v>0</v>
      </c>
      <c r="BR31" s="140"/>
      <c r="BS31" s="148">
        <f t="shared" si="29"/>
        <v>25</v>
      </c>
      <c r="BT31" s="140"/>
      <c r="BU31" s="140"/>
      <c r="BV31" s="140"/>
      <c r="BW31" s="140"/>
      <c r="BX31" s="140"/>
      <c r="BY31" s="140"/>
      <c r="BZ31" s="140">
        <f>výdaje!B405</f>
        <v>25</v>
      </c>
      <c r="CA31" s="148">
        <f t="shared" si="30"/>
        <v>20</v>
      </c>
      <c r="CB31" s="140">
        <f>výdaje!B450</f>
        <v>20</v>
      </c>
      <c r="CC31" s="140"/>
      <c r="CD31" s="140"/>
      <c r="CE31" s="140"/>
      <c r="CF31" s="140"/>
      <c r="CG31" s="148">
        <f t="shared" si="31"/>
        <v>0</v>
      </c>
      <c r="CH31" s="140"/>
      <c r="CI31" s="140"/>
      <c r="CJ31" s="144">
        <f t="shared" si="32"/>
        <v>0</v>
      </c>
      <c r="CK31" s="154"/>
      <c r="CL31" s="149"/>
      <c r="CM31" s="144"/>
      <c r="CN31" s="144"/>
      <c r="CO31" s="144">
        <f t="shared" si="33"/>
        <v>0</v>
      </c>
      <c r="CP31" s="154"/>
      <c r="CQ31" s="149"/>
      <c r="CR31" s="144"/>
      <c r="CS31" s="144">
        <f>výdaje!B658</f>
        <v>0</v>
      </c>
      <c r="CT31" s="144"/>
      <c r="CU31" s="148">
        <f t="shared" si="34"/>
        <v>0</v>
      </c>
      <c r="CV31" s="140"/>
      <c r="CW31" s="140"/>
      <c r="CX31" s="153"/>
      <c r="CY31" s="153"/>
      <c r="CZ31" s="146"/>
    </row>
    <row r="32" spans="1:104" ht="12.75" customHeight="1" thickBot="1" thickTop="1">
      <c r="A32" s="136"/>
      <c r="B32" s="8" t="s">
        <v>215</v>
      </c>
      <c r="C32" s="137">
        <f t="shared" si="3"/>
        <v>905</v>
      </c>
      <c r="D32" s="138"/>
      <c r="E32" s="139">
        <f t="shared" si="22"/>
        <v>0</v>
      </c>
      <c r="F32" s="140"/>
      <c r="G32" s="140"/>
      <c r="H32" s="140"/>
      <c r="I32" s="140"/>
      <c r="J32" s="140"/>
      <c r="K32" s="140"/>
      <c r="L32" s="141">
        <f t="shared" si="23"/>
        <v>0</v>
      </c>
      <c r="M32" s="140">
        <f>příjmy!B22</f>
        <v>0</v>
      </c>
      <c r="N32" s="140"/>
      <c r="O32" s="140"/>
      <c r="P32" s="140"/>
      <c r="Q32" s="140"/>
      <c r="R32" s="140"/>
      <c r="S32" s="140"/>
      <c r="T32" s="142"/>
      <c r="U32" s="140"/>
      <c r="V32" s="140"/>
      <c r="W32" s="141">
        <f t="shared" si="24"/>
        <v>905</v>
      </c>
      <c r="X32" s="140">
        <f>příjmy!B70</f>
        <v>0</v>
      </c>
      <c r="Y32" s="140"/>
      <c r="Z32" s="140"/>
      <c r="AA32" s="140"/>
      <c r="AB32" s="140">
        <f>příjmy!B100</f>
        <v>871</v>
      </c>
      <c r="AC32" s="140"/>
      <c r="AD32" s="140"/>
      <c r="AE32" s="140"/>
      <c r="AF32" s="140"/>
      <c r="AG32" s="140"/>
      <c r="AH32" s="140">
        <f>příjmy!B142</f>
        <v>34</v>
      </c>
      <c r="AI32" s="140"/>
      <c r="AJ32" s="143"/>
      <c r="AK32" s="144"/>
      <c r="AL32" s="141">
        <f t="shared" si="25"/>
        <v>0</v>
      </c>
      <c r="AM32" s="140"/>
      <c r="AN32" s="140"/>
      <c r="AO32" s="145"/>
      <c r="AP32" s="144"/>
      <c r="AQ32" s="146"/>
      <c r="AR32" s="7"/>
      <c r="AS32" s="136"/>
      <c r="AT32" s="8" t="s">
        <v>215</v>
      </c>
      <c r="AU32" s="137">
        <f t="shared" si="5"/>
        <v>81</v>
      </c>
      <c r="AV32" s="8"/>
      <c r="AW32" s="147">
        <f t="shared" si="26"/>
        <v>0</v>
      </c>
      <c r="AX32" s="140"/>
      <c r="AY32" s="140"/>
      <c r="AZ32" s="140"/>
      <c r="BA32" s="140"/>
      <c r="BB32" s="140"/>
      <c r="BC32" s="140"/>
      <c r="BD32" s="140"/>
      <c r="BE32" s="148">
        <f t="shared" si="27"/>
        <v>5</v>
      </c>
      <c r="BF32" s="140"/>
      <c r="BG32" s="140"/>
      <c r="BH32" s="140"/>
      <c r="BI32" s="140"/>
      <c r="BJ32" s="149">
        <f>výdaje!B188</f>
        <v>5</v>
      </c>
      <c r="BK32" s="144"/>
      <c r="BL32" s="150">
        <f t="shared" si="28"/>
        <v>31</v>
      </c>
      <c r="BM32" s="140">
        <f>výdaje!B235</f>
        <v>7</v>
      </c>
      <c r="BN32" s="140">
        <f>výdaje!B251</f>
        <v>0</v>
      </c>
      <c r="BO32" s="140">
        <f>výdaje!B269</f>
        <v>24</v>
      </c>
      <c r="BP32" s="140"/>
      <c r="BQ32" s="140"/>
      <c r="BR32" s="140"/>
      <c r="BS32" s="148">
        <f t="shared" si="29"/>
        <v>10</v>
      </c>
      <c r="BT32" s="140"/>
      <c r="BU32" s="140"/>
      <c r="BV32" s="140"/>
      <c r="BW32" s="140"/>
      <c r="BX32" s="140"/>
      <c r="BY32" s="140"/>
      <c r="BZ32" s="140">
        <f>výdaje!B406</f>
        <v>10</v>
      </c>
      <c r="CA32" s="148">
        <f t="shared" si="30"/>
        <v>35</v>
      </c>
      <c r="CB32" s="140">
        <f>výdaje!B452</f>
        <v>35</v>
      </c>
      <c r="CC32" s="140"/>
      <c r="CD32" s="140"/>
      <c r="CE32" s="140"/>
      <c r="CF32" s="140"/>
      <c r="CG32" s="148">
        <f t="shared" si="31"/>
        <v>0</v>
      </c>
      <c r="CH32" s="140"/>
      <c r="CI32" s="140"/>
      <c r="CJ32" s="144">
        <f t="shared" si="32"/>
        <v>0</v>
      </c>
      <c r="CK32" s="154"/>
      <c r="CL32" s="149"/>
      <c r="CM32" s="144"/>
      <c r="CN32" s="144"/>
      <c r="CO32" s="144">
        <f t="shared" si="33"/>
        <v>0</v>
      </c>
      <c r="CP32" s="154"/>
      <c r="CQ32" s="149"/>
      <c r="CR32" s="144"/>
      <c r="CS32" s="144"/>
      <c r="CT32" s="144"/>
      <c r="CU32" s="148">
        <f t="shared" si="34"/>
        <v>0</v>
      </c>
      <c r="CV32" s="140">
        <f>výdaje!B719</f>
        <v>0</v>
      </c>
      <c r="CW32" s="140"/>
      <c r="CX32" s="153"/>
      <c r="CY32" s="153"/>
      <c r="CZ32" s="146"/>
    </row>
    <row r="33" spans="1:104" ht="12.75" customHeight="1" thickBot="1" thickTop="1">
      <c r="A33" s="136"/>
      <c r="B33" s="8" t="s">
        <v>218</v>
      </c>
      <c r="C33" s="137">
        <f t="shared" si="3"/>
        <v>304</v>
      </c>
      <c r="D33" s="138"/>
      <c r="E33" s="139">
        <f t="shared" si="22"/>
        <v>0</v>
      </c>
      <c r="F33" s="140"/>
      <c r="G33" s="140"/>
      <c r="H33" s="140"/>
      <c r="I33" s="140"/>
      <c r="J33" s="140"/>
      <c r="K33" s="140"/>
      <c r="L33" s="141">
        <f t="shared" si="23"/>
        <v>105</v>
      </c>
      <c r="M33" s="140">
        <f>příjmy!B25</f>
        <v>105</v>
      </c>
      <c r="N33" s="140">
        <f>příjmy!B42</f>
        <v>0</v>
      </c>
      <c r="O33" s="140"/>
      <c r="P33" s="140"/>
      <c r="Q33" s="140"/>
      <c r="R33" s="140"/>
      <c r="S33" s="140"/>
      <c r="T33" s="142"/>
      <c r="U33" s="140"/>
      <c r="V33" s="140"/>
      <c r="W33" s="141">
        <f t="shared" si="24"/>
        <v>199</v>
      </c>
      <c r="X33" s="140">
        <f>příjmy!B71</f>
        <v>0</v>
      </c>
      <c r="Y33" s="140"/>
      <c r="Z33" s="140"/>
      <c r="AA33" s="140">
        <f>příjmy!B94</f>
        <v>144</v>
      </c>
      <c r="AB33" s="140"/>
      <c r="AC33" s="140"/>
      <c r="AD33" s="140"/>
      <c r="AE33" s="140">
        <f>příjmy!B118</f>
        <v>0</v>
      </c>
      <c r="AF33" s="140"/>
      <c r="AG33" s="140"/>
      <c r="AH33" s="140">
        <f>příjmy!B169</f>
        <v>55</v>
      </c>
      <c r="AI33" s="140"/>
      <c r="AJ33" s="143"/>
      <c r="AK33" s="144"/>
      <c r="AL33" s="141">
        <f t="shared" si="25"/>
        <v>0</v>
      </c>
      <c r="AM33" s="140"/>
      <c r="AN33" s="140"/>
      <c r="AO33" s="145"/>
      <c r="AP33" s="144">
        <f>příjmy!B248</f>
        <v>0</v>
      </c>
      <c r="AQ33" s="146"/>
      <c r="AR33" s="7"/>
      <c r="AS33" s="136"/>
      <c r="AT33" s="8" t="s">
        <v>218</v>
      </c>
      <c r="AU33" s="137">
        <f t="shared" si="5"/>
        <v>393</v>
      </c>
      <c r="AV33" s="8"/>
      <c r="AW33" s="147">
        <f t="shared" si="26"/>
        <v>0</v>
      </c>
      <c r="AX33" s="140"/>
      <c r="AY33" s="140"/>
      <c r="AZ33" s="140"/>
      <c r="BA33" s="140"/>
      <c r="BB33" s="140"/>
      <c r="BC33" s="140"/>
      <c r="BD33" s="140"/>
      <c r="BE33" s="148">
        <f t="shared" si="27"/>
        <v>10</v>
      </c>
      <c r="BF33" s="140"/>
      <c r="BG33" s="140"/>
      <c r="BH33" s="140"/>
      <c r="BI33" s="140"/>
      <c r="BJ33" s="149">
        <f>výdaje!B189</f>
        <v>10</v>
      </c>
      <c r="BK33" s="144"/>
      <c r="BL33" s="150">
        <f t="shared" si="28"/>
        <v>0</v>
      </c>
      <c r="BM33" s="140"/>
      <c r="BN33" s="140"/>
      <c r="BO33" s="140"/>
      <c r="BP33" s="140"/>
      <c r="BQ33" s="140"/>
      <c r="BR33" s="140"/>
      <c r="BS33" s="148">
        <f t="shared" si="29"/>
        <v>138</v>
      </c>
      <c r="BT33" s="140"/>
      <c r="BU33" s="140"/>
      <c r="BV33" s="140">
        <f>výdaje!B363</f>
        <v>0</v>
      </c>
      <c r="BW33" s="140"/>
      <c r="BX33" s="140"/>
      <c r="BY33" s="140"/>
      <c r="BZ33" s="140">
        <f>výdaje!B407</f>
        <v>138</v>
      </c>
      <c r="CA33" s="148">
        <f t="shared" si="30"/>
        <v>27</v>
      </c>
      <c r="CB33" s="140"/>
      <c r="CC33" s="140">
        <f>výdaje!B473</f>
        <v>27</v>
      </c>
      <c r="CD33" s="140">
        <f>výdaje!B484</f>
        <v>0</v>
      </c>
      <c r="CE33" s="140">
        <f>výdaje!B506</f>
        <v>0</v>
      </c>
      <c r="CF33" s="140"/>
      <c r="CG33" s="148">
        <f t="shared" si="31"/>
        <v>0</v>
      </c>
      <c r="CH33" s="140"/>
      <c r="CI33" s="140"/>
      <c r="CJ33" s="144">
        <f t="shared" si="32"/>
        <v>0</v>
      </c>
      <c r="CK33" s="154"/>
      <c r="CL33" s="149"/>
      <c r="CM33" s="144"/>
      <c r="CN33" s="144"/>
      <c r="CO33" s="144">
        <f t="shared" si="33"/>
        <v>18</v>
      </c>
      <c r="CP33" s="154"/>
      <c r="CQ33" s="149">
        <f>výdaje!B574</f>
        <v>18</v>
      </c>
      <c r="CR33" s="144"/>
      <c r="CS33" s="144"/>
      <c r="CT33" s="144"/>
      <c r="CU33" s="148">
        <f t="shared" si="34"/>
        <v>200</v>
      </c>
      <c r="CV33" s="140">
        <f>výdaje!B682</f>
        <v>200</v>
      </c>
      <c r="CW33" s="140"/>
      <c r="CX33" s="153"/>
      <c r="CY33" s="153">
        <f>výdaje!B609</f>
        <v>0</v>
      </c>
      <c r="CZ33" s="146"/>
    </row>
    <row r="34" spans="1:104" ht="12.75" customHeight="1" thickBot="1" thickTop="1">
      <c r="A34" s="136"/>
      <c r="B34" s="8" t="s">
        <v>219</v>
      </c>
      <c r="C34" s="137">
        <f t="shared" si="3"/>
        <v>3685</v>
      </c>
      <c r="D34" s="138"/>
      <c r="E34" s="139">
        <f t="shared" si="22"/>
        <v>0</v>
      </c>
      <c r="F34" s="140"/>
      <c r="G34" s="140"/>
      <c r="H34" s="140"/>
      <c r="I34" s="140"/>
      <c r="J34" s="140"/>
      <c r="K34" s="140"/>
      <c r="L34" s="141">
        <f t="shared" si="23"/>
        <v>10</v>
      </c>
      <c r="M34" s="140">
        <f>příjmy!B26</f>
        <v>10</v>
      </c>
      <c r="N34" s="140"/>
      <c r="O34" s="140"/>
      <c r="P34" s="140"/>
      <c r="Q34" s="140"/>
      <c r="R34" s="140"/>
      <c r="S34" s="140"/>
      <c r="T34" s="142"/>
      <c r="U34" s="140"/>
      <c r="V34" s="140"/>
      <c r="W34" s="141">
        <f t="shared" si="24"/>
        <v>675</v>
      </c>
      <c r="X34" s="140"/>
      <c r="Y34" s="140"/>
      <c r="Z34" s="140"/>
      <c r="AA34" s="140"/>
      <c r="AB34" s="140"/>
      <c r="AC34" s="140"/>
      <c r="AD34" s="140"/>
      <c r="AE34" s="140">
        <f>příjmy!B119</f>
        <v>675</v>
      </c>
      <c r="AF34" s="140"/>
      <c r="AG34" s="140"/>
      <c r="AH34" s="140"/>
      <c r="AI34" s="140"/>
      <c r="AJ34" s="143"/>
      <c r="AK34" s="144"/>
      <c r="AL34" s="141">
        <f t="shared" si="25"/>
        <v>3000</v>
      </c>
      <c r="AM34" s="140">
        <f>příjmy!B204</f>
        <v>1000</v>
      </c>
      <c r="AN34" s="140">
        <f>příjmy!B205</f>
        <v>2000</v>
      </c>
      <c r="AO34" s="145"/>
      <c r="AP34" s="144"/>
      <c r="AQ34" s="146"/>
      <c r="AR34" s="7"/>
      <c r="AS34" s="136"/>
      <c r="AT34" s="8" t="s">
        <v>219</v>
      </c>
      <c r="AU34" s="137">
        <f t="shared" si="5"/>
        <v>200</v>
      </c>
      <c r="AV34" s="8"/>
      <c r="AW34" s="147">
        <f t="shared" si="26"/>
        <v>0</v>
      </c>
      <c r="AX34" s="140"/>
      <c r="AY34" s="140"/>
      <c r="AZ34" s="140"/>
      <c r="BA34" s="140"/>
      <c r="BB34" s="140"/>
      <c r="BC34" s="140"/>
      <c r="BD34" s="140"/>
      <c r="BE34" s="148">
        <f t="shared" si="27"/>
        <v>0</v>
      </c>
      <c r="BF34" s="140"/>
      <c r="BG34" s="140"/>
      <c r="BH34" s="140"/>
      <c r="BI34" s="140"/>
      <c r="BJ34" s="149"/>
      <c r="BK34" s="144"/>
      <c r="BL34" s="150">
        <f t="shared" si="28"/>
        <v>0</v>
      </c>
      <c r="BM34" s="140"/>
      <c r="BN34" s="140"/>
      <c r="BO34" s="140"/>
      <c r="BP34" s="140"/>
      <c r="BQ34" s="140"/>
      <c r="BR34" s="140"/>
      <c r="BS34" s="148">
        <f t="shared" si="29"/>
        <v>110</v>
      </c>
      <c r="BT34" s="140"/>
      <c r="BU34" s="140"/>
      <c r="BV34" s="140"/>
      <c r="BW34" s="140">
        <f>výdaje!B366</f>
        <v>100</v>
      </c>
      <c r="BX34" s="140"/>
      <c r="BY34" s="140"/>
      <c r="BZ34" s="140">
        <f>výdaje!B408</f>
        <v>10</v>
      </c>
      <c r="CA34" s="148">
        <f t="shared" si="30"/>
        <v>0</v>
      </c>
      <c r="CB34" s="140"/>
      <c r="CC34" s="140"/>
      <c r="CD34" s="140"/>
      <c r="CE34" s="140"/>
      <c r="CF34" s="140"/>
      <c r="CG34" s="148">
        <f t="shared" si="31"/>
        <v>0</v>
      </c>
      <c r="CH34" s="140"/>
      <c r="CI34" s="140"/>
      <c r="CJ34" s="144">
        <f t="shared" si="32"/>
        <v>0</v>
      </c>
      <c r="CK34" s="154"/>
      <c r="CL34" s="149"/>
      <c r="CM34" s="144"/>
      <c r="CN34" s="144"/>
      <c r="CO34" s="144">
        <f t="shared" si="33"/>
        <v>90</v>
      </c>
      <c r="CP34" s="154"/>
      <c r="CQ34" s="149">
        <f>výdaje!B575</f>
        <v>90</v>
      </c>
      <c r="CR34" s="144"/>
      <c r="CS34" s="144"/>
      <c r="CT34" s="144"/>
      <c r="CU34" s="148">
        <f t="shared" si="34"/>
        <v>0</v>
      </c>
      <c r="CV34" s="140"/>
      <c r="CW34" s="140"/>
      <c r="CX34" s="153"/>
      <c r="CY34" s="153"/>
      <c r="CZ34" s="146"/>
    </row>
    <row r="35" spans="1:104" ht="12.75" customHeight="1" thickBot="1" thickTop="1">
      <c r="A35" s="155" t="s">
        <v>220</v>
      </c>
      <c r="B35" s="156"/>
      <c r="C35" s="125">
        <f t="shared" si="3"/>
        <v>6859</v>
      </c>
      <c r="D35" s="126"/>
      <c r="E35" s="157">
        <f aca="true" t="shared" si="35" ref="E35:AQ35">SUM(E36:E39)</f>
        <v>0</v>
      </c>
      <c r="F35" s="158">
        <f t="shared" si="35"/>
        <v>0</v>
      </c>
      <c r="G35" s="158">
        <f t="shared" si="35"/>
        <v>0</v>
      </c>
      <c r="H35" s="158">
        <f t="shared" si="35"/>
        <v>0</v>
      </c>
      <c r="I35" s="158">
        <f t="shared" si="35"/>
        <v>0</v>
      </c>
      <c r="J35" s="158">
        <f t="shared" si="35"/>
        <v>0</v>
      </c>
      <c r="K35" s="158">
        <f t="shared" si="35"/>
        <v>0</v>
      </c>
      <c r="L35" s="159">
        <f t="shared" si="35"/>
        <v>0</v>
      </c>
      <c r="M35" s="160">
        <f t="shared" si="35"/>
        <v>0</v>
      </c>
      <c r="N35" s="160">
        <f t="shared" si="35"/>
        <v>0</v>
      </c>
      <c r="O35" s="160">
        <f t="shared" si="35"/>
        <v>0</v>
      </c>
      <c r="P35" s="160">
        <f t="shared" si="35"/>
        <v>0</v>
      </c>
      <c r="Q35" s="160">
        <f t="shared" si="35"/>
        <v>0</v>
      </c>
      <c r="R35" s="160">
        <f t="shared" si="35"/>
        <v>0</v>
      </c>
      <c r="S35" s="160">
        <f t="shared" si="35"/>
        <v>0</v>
      </c>
      <c r="T35" s="160">
        <f t="shared" si="35"/>
        <v>0</v>
      </c>
      <c r="U35" s="160">
        <f t="shared" si="35"/>
        <v>0</v>
      </c>
      <c r="V35" s="160">
        <f t="shared" si="35"/>
        <v>0</v>
      </c>
      <c r="W35" s="159">
        <f t="shared" si="35"/>
        <v>2020</v>
      </c>
      <c r="X35" s="160">
        <f t="shared" si="35"/>
        <v>45</v>
      </c>
      <c r="Y35" s="160">
        <f t="shared" si="35"/>
        <v>0</v>
      </c>
      <c r="Z35" s="160">
        <f t="shared" si="35"/>
        <v>0</v>
      </c>
      <c r="AA35" s="160">
        <f t="shared" si="35"/>
        <v>0</v>
      </c>
      <c r="AB35" s="160">
        <f t="shared" si="35"/>
        <v>1073</v>
      </c>
      <c r="AC35" s="160">
        <f t="shared" si="35"/>
        <v>0</v>
      </c>
      <c r="AD35" s="160">
        <f t="shared" si="35"/>
        <v>0</v>
      </c>
      <c r="AE35" s="160">
        <f t="shared" si="35"/>
        <v>0</v>
      </c>
      <c r="AF35" s="160">
        <f t="shared" si="35"/>
        <v>0</v>
      </c>
      <c r="AG35" s="160">
        <f t="shared" si="35"/>
        <v>0</v>
      </c>
      <c r="AH35" s="160">
        <f t="shared" si="35"/>
        <v>902</v>
      </c>
      <c r="AI35" s="160">
        <f t="shared" si="35"/>
        <v>0</v>
      </c>
      <c r="AJ35" s="161">
        <f t="shared" si="35"/>
        <v>0</v>
      </c>
      <c r="AK35" s="159">
        <f t="shared" si="35"/>
        <v>0</v>
      </c>
      <c r="AL35" s="159">
        <f t="shared" si="35"/>
        <v>0</v>
      </c>
      <c r="AM35" s="160">
        <f t="shared" si="35"/>
        <v>0</v>
      </c>
      <c r="AN35" s="160">
        <f t="shared" si="35"/>
        <v>0</v>
      </c>
      <c r="AO35" s="156">
        <f t="shared" si="35"/>
        <v>0</v>
      </c>
      <c r="AP35" s="159">
        <f t="shared" si="35"/>
        <v>4839</v>
      </c>
      <c r="AQ35" s="162">
        <f t="shared" si="35"/>
        <v>0</v>
      </c>
      <c r="AR35" s="156"/>
      <c r="AS35" s="155" t="s">
        <v>220</v>
      </c>
      <c r="AT35" s="156"/>
      <c r="AU35" s="125">
        <f t="shared" si="5"/>
        <v>7813</v>
      </c>
      <c r="AV35" s="133"/>
      <c r="AW35" s="163">
        <f aca="true" t="shared" si="36" ref="AW35:CB35">SUM(AW36:AW39)</f>
        <v>873</v>
      </c>
      <c r="AX35" s="160">
        <f t="shared" si="36"/>
        <v>650</v>
      </c>
      <c r="AY35" s="160">
        <f t="shared" si="36"/>
        <v>0</v>
      </c>
      <c r="AZ35" s="160">
        <f t="shared" si="36"/>
        <v>0</v>
      </c>
      <c r="BA35" s="160">
        <f t="shared" si="36"/>
        <v>164</v>
      </c>
      <c r="BB35" s="160">
        <f t="shared" si="36"/>
        <v>59</v>
      </c>
      <c r="BC35" s="160">
        <f t="shared" si="36"/>
        <v>0</v>
      </c>
      <c r="BD35" s="160">
        <f t="shared" si="36"/>
        <v>0</v>
      </c>
      <c r="BE35" s="159">
        <f t="shared" si="36"/>
        <v>48</v>
      </c>
      <c r="BF35" s="160">
        <f t="shared" si="36"/>
        <v>0</v>
      </c>
      <c r="BG35" s="160">
        <f t="shared" si="36"/>
        <v>0</v>
      </c>
      <c r="BH35" s="160">
        <f t="shared" si="36"/>
        <v>0</v>
      </c>
      <c r="BI35" s="160">
        <f t="shared" si="36"/>
        <v>0</v>
      </c>
      <c r="BJ35" s="164">
        <f t="shared" si="36"/>
        <v>48</v>
      </c>
      <c r="BK35" s="159">
        <f t="shared" si="36"/>
        <v>0</v>
      </c>
      <c r="BL35" s="157">
        <f t="shared" si="36"/>
        <v>904</v>
      </c>
      <c r="BM35" s="160">
        <f t="shared" si="36"/>
        <v>155</v>
      </c>
      <c r="BN35" s="160">
        <f t="shared" si="36"/>
        <v>0</v>
      </c>
      <c r="BO35" s="160">
        <f t="shared" si="36"/>
        <v>75</v>
      </c>
      <c r="BP35" s="160">
        <f t="shared" si="36"/>
        <v>0</v>
      </c>
      <c r="BQ35" s="160">
        <f t="shared" si="36"/>
        <v>0</v>
      </c>
      <c r="BR35" s="160">
        <f t="shared" si="36"/>
        <v>674</v>
      </c>
      <c r="BS35" s="159">
        <f t="shared" si="36"/>
        <v>88</v>
      </c>
      <c r="BT35" s="160">
        <f t="shared" si="36"/>
        <v>3</v>
      </c>
      <c r="BU35" s="160">
        <f t="shared" si="36"/>
        <v>17</v>
      </c>
      <c r="BV35" s="160">
        <f t="shared" si="36"/>
        <v>0</v>
      </c>
      <c r="BW35" s="160">
        <f t="shared" si="36"/>
        <v>0</v>
      </c>
      <c r="BX35" s="160">
        <f t="shared" si="36"/>
        <v>8</v>
      </c>
      <c r="BY35" s="160">
        <f t="shared" si="36"/>
        <v>0</v>
      </c>
      <c r="BZ35" s="160">
        <f t="shared" si="36"/>
        <v>60</v>
      </c>
      <c r="CA35" s="159">
        <f t="shared" si="36"/>
        <v>170</v>
      </c>
      <c r="CB35" s="160">
        <f t="shared" si="36"/>
        <v>160</v>
      </c>
      <c r="CC35" s="160">
        <f aca="true" t="shared" si="37" ref="CC35:CZ35">SUM(CC36:CC39)</f>
        <v>0</v>
      </c>
      <c r="CD35" s="160">
        <f t="shared" si="37"/>
        <v>9</v>
      </c>
      <c r="CE35" s="160">
        <f t="shared" si="37"/>
        <v>1</v>
      </c>
      <c r="CF35" s="160">
        <f t="shared" si="37"/>
        <v>0</v>
      </c>
      <c r="CG35" s="159">
        <f t="shared" si="37"/>
        <v>0</v>
      </c>
      <c r="CH35" s="160">
        <f t="shared" si="37"/>
        <v>0</v>
      </c>
      <c r="CI35" s="160">
        <f t="shared" si="37"/>
        <v>0</v>
      </c>
      <c r="CJ35" s="159">
        <f t="shared" si="37"/>
        <v>0</v>
      </c>
      <c r="CK35" s="159">
        <f t="shared" si="37"/>
        <v>0</v>
      </c>
      <c r="CL35" s="159">
        <f t="shared" si="37"/>
        <v>0</v>
      </c>
      <c r="CM35" s="159">
        <f t="shared" si="37"/>
        <v>0</v>
      </c>
      <c r="CN35" s="159">
        <f t="shared" si="37"/>
        <v>0</v>
      </c>
      <c r="CO35" s="159">
        <f t="shared" si="37"/>
        <v>0</v>
      </c>
      <c r="CP35" s="159">
        <f t="shared" si="37"/>
        <v>0</v>
      </c>
      <c r="CQ35" s="159">
        <f t="shared" si="37"/>
        <v>0</v>
      </c>
      <c r="CR35" s="159">
        <f t="shared" si="37"/>
        <v>0</v>
      </c>
      <c r="CS35" s="159">
        <f t="shared" si="37"/>
        <v>5222</v>
      </c>
      <c r="CT35" s="159">
        <f t="shared" si="37"/>
        <v>0</v>
      </c>
      <c r="CU35" s="159">
        <f t="shared" si="37"/>
        <v>508</v>
      </c>
      <c r="CV35" s="160">
        <f t="shared" si="37"/>
        <v>508</v>
      </c>
      <c r="CW35" s="160">
        <f t="shared" si="37"/>
        <v>0</v>
      </c>
      <c r="CX35" s="160">
        <f t="shared" si="37"/>
        <v>0</v>
      </c>
      <c r="CY35" s="160">
        <f t="shared" si="37"/>
        <v>0</v>
      </c>
      <c r="CZ35" s="162">
        <f t="shared" si="37"/>
        <v>0</v>
      </c>
    </row>
    <row r="36" spans="1:104" ht="12.75" customHeight="1" thickBot="1" thickTop="1">
      <c r="A36" s="136"/>
      <c r="B36" s="8" t="s">
        <v>221</v>
      </c>
      <c r="C36" s="137">
        <f t="shared" si="3"/>
        <v>0</v>
      </c>
      <c r="D36" s="138"/>
      <c r="E36" s="139">
        <f>SUM(F36:K36)</f>
        <v>0</v>
      </c>
      <c r="F36" s="140"/>
      <c r="G36" s="140"/>
      <c r="H36" s="140"/>
      <c r="I36" s="140"/>
      <c r="J36" s="140"/>
      <c r="K36" s="140"/>
      <c r="L36" s="141">
        <f>SUM(M36:V36)</f>
        <v>0</v>
      </c>
      <c r="M36" s="140"/>
      <c r="N36" s="140"/>
      <c r="O36" s="140"/>
      <c r="P36" s="140"/>
      <c r="Q36" s="140"/>
      <c r="R36" s="140"/>
      <c r="S36" s="140"/>
      <c r="T36" s="142"/>
      <c r="U36" s="140"/>
      <c r="V36" s="140"/>
      <c r="W36" s="141">
        <f>SUM(X36:AI36)</f>
        <v>0</v>
      </c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3"/>
      <c r="AK36" s="144"/>
      <c r="AL36" s="141">
        <f>SUM(AM36:AO36)</f>
        <v>0</v>
      </c>
      <c r="AM36" s="140"/>
      <c r="AN36" s="140"/>
      <c r="AO36" s="145"/>
      <c r="AP36" s="144"/>
      <c r="AQ36" s="146"/>
      <c r="AR36" s="7"/>
      <c r="AS36" s="136"/>
      <c r="AT36" s="8" t="s">
        <v>221</v>
      </c>
      <c r="AU36" s="137">
        <f t="shared" si="5"/>
        <v>15</v>
      </c>
      <c r="AV36" s="8"/>
      <c r="AW36" s="147">
        <f>SUM(AX36:BD36)</f>
        <v>0</v>
      </c>
      <c r="AX36" s="140"/>
      <c r="AY36" s="140"/>
      <c r="AZ36" s="140"/>
      <c r="BA36" s="140"/>
      <c r="BB36" s="140"/>
      <c r="BC36" s="140"/>
      <c r="BD36" s="140"/>
      <c r="BE36" s="148">
        <f>SUM(BF36:BJ36)</f>
        <v>0</v>
      </c>
      <c r="BF36" s="140"/>
      <c r="BG36" s="140"/>
      <c r="BH36" s="140">
        <f>výdaje!B136</f>
        <v>0</v>
      </c>
      <c r="BI36" s="140"/>
      <c r="BJ36" s="149">
        <f>výdaje!B190</f>
        <v>0</v>
      </c>
      <c r="BK36" s="144"/>
      <c r="BL36" s="150">
        <f>SUM(BM36:BR36)</f>
        <v>0</v>
      </c>
      <c r="BM36" s="140">
        <f>výdaje!B236</f>
        <v>0</v>
      </c>
      <c r="BN36" s="140">
        <f>výdaje!B252</f>
        <v>0</v>
      </c>
      <c r="BO36" s="140">
        <f>výdaje!B270</f>
        <v>0</v>
      </c>
      <c r="BP36" s="140"/>
      <c r="BQ36" s="140"/>
      <c r="BR36" s="140"/>
      <c r="BS36" s="148">
        <f>SUM(BT36:BZ36)</f>
        <v>15</v>
      </c>
      <c r="BT36" s="140"/>
      <c r="BU36" s="140">
        <f>výdaje!B339</f>
        <v>0</v>
      </c>
      <c r="BV36" s="140"/>
      <c r="BW36" s="140"/>
      <c r="BX36" s="140"/>
      <c r="BY36" s="140"/>
      <c r="BZ36" s="140">
        <f>výdaje!B410</f>
        <v>15</v>
      </c>
      <c r="CA36" s="148">
        <f>SUM(CB36:CF36)</f>
        <v>0</v>
      </c>
      <c r="CB36" s="140"/>
      <c r="CC36" s="140"/>
      <c r="CD36" s="140"/>
      <c r="CE36" s="140">
        <f>výdaje!B508</f>
        <v>0</v>
      </c>
      <c r="CF36" s="140"/>
      <c r="CG36" s="148">
        <f>SUM(CH36:CI36)</f>
        <v>0</v>
      </c>
      <c r="CH36" s="140"/>
      <c r="CI36" s="140"/>
      <c r="CJ36" s="144">
        <f>SUM(CK36:CL36)</f>
        <v>0</v>
      </c>
      <c r="CK36" s="154"/>
      <c r="CL36" s="149"/>
      <c r="CM36" s="144"/>
      <c r="CN36" s="144"/>
      <c r="CO36" s="144">
        <f>SUM(CP36:CQ36)</f>
        <v>0</v>
      </c>
      <c r="CP36" s="154"/>
      <c r="CQ36" s="149"/>
      <c r="CR36" s="144"/>
      <c r="CS36" s="144"/>
      <c r="CT36" s="144"/>
      <c r="CU36" s="148">
        <f>CV36+CW36</f>
        <v>0</v>
      </c>
      <c r="CV36" s="140"/>
      <c r="CW36" s="140"/>
      <c r="CX36" s="153"/>
      <c r="CY36" s="153"/>
      <c r="CZ36" s="146"/>
    </row>
    <row r="37" spans="1:104" ht="12.75" customHeight="1" thickBot="1" thickTop="1">
      <c r="A37" s="136"/>
      <c r="B37" s="8" t="s">
        <v>222</v>
      </c>
      <c r="C37" s="137">
        <f t="shared" si="3"/>
        <v>198</v>
      </c>
      <c r="D37" s="138"/>
      <c r="E37" s="139">
        <f>SUM(F37:K37)</f>
        <v>0</v>
      </c>
      <c r="F37" s="140"/>
      <c r="G37" s="140"/>
      <c r="H37" s="140"/>
      <c r="I37" s="140"/>
      <c r="J37" s="140"/>
      <c r="K37" s="140"/>
      <c r="L37" s="141">
        <f>SUM(M37:V37)</f>
        <v>0</v>
      </c>
      <c r="M37" s="140"/>
      <c r="N37" s="140"/>
      <c r="O37" s="140"/>
      <c r="P37" s="140"/>
      <c r="Q37" s="140"/>
      <c r="R37" s="140"/>
      <c r="S37" s="140"/>
      <c r="T37" s="142"/>
      <c r="U37" s="140"/>
      <c r="V37" s="140"/>
      <c r="W37" s="141">
        <f>SUM(X37:AI37)</f>
        <v>0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3"/>
      <c r="AK37" s="144"/>
      <c r="AL37" s="141">
        <f>SUM(AM37:AO37)</f>
        <v>0</v>
      </c>
      <c r="AM37" s="140"/>
      <c r="AN37" s="140"/>
      <c r="AO37" s="145"/>
      <c r="AP37" s="144">
        <f>příjmy!B251</f>
        <v>198</v>
      </c>
      <c r="AQ37" s="146"/>
      <c r="AR37" s="7"/>
      <c r="AS37" s="136"/>
      <c r="AT37" s="8" t="s">
        <v>222</v>
      </c>
      <c r="AU37" s="137">
        <f t="shared" si="5"/>
        <v>298</v>
      </c>
      <c r="AV37" s="8"/>
      <c r="AW37" s="147">
        <f>SUM(AX37:BD37)</f>
        <v>235</v>
      </c>
      <c r="AX37" s="140">
        <f>výdaje!B12</f>
        <v>174</v>
      </c>
      <c r="AY37" s="140"/>
      <c r="AZ37" s="140"/>
      <c r="BA37" s="140">
        <f>výdaje!B68</f>
        <v>45</v>
      </c>
      <c r="BB37" s="140">
        <f>výdaje!B94</f>
        <v>16</v>
      </c>
      <c r="BC37" s="140"/>
      <c r="BD37" s="140"/>
      <c r="BE37" s="148">
        <f>SUM(BF37:BJ37)</f>
        <v>32</v>
      </c>
      <c r="BF37" s="140"/>
      <c r="BG37" s="140"/>
      <c r="BH37" s="140"/>
      <c r="BI37" s="140"/>
      <c r="BJ37" s="149">
        <f>výdaje!B191</f>
        <v>32</v>
      </c>
      <c r="BK37" s="144"/>
      <c r="BL37" s="150">
        <f>SUM(BM37:BR37)</f>
        <v>0</v>
      </c>
      <c r="BM37" s="140"/>
      <c r="BN37" s="140"/>
      <c r="BO37" s="140"/>
      <c r="BP37" s="140"/>
      <c r="BQ37" s="140"/>
      <c r="BR37" s="140"/>
      <c r="BS37" s="148">
        <f>SUM(BT37:BZ37)</f>
        <v>22</v>
      </c>
      <c r="BT37" s="140"/>
      <c r="BU37" s="140">
        <f>výdaje!B340</f>
        <v>7</v>
      </c>
      <c r="BV37" s="140"/>
      <c r="BW37" s="140"/>
      <c r="BX37" s="140">
        <f>výdaje!B372</f>
        <v>8</v>
      </c>
      <c r="BY37" s="140"/>
      <c r="BZ37" s="140">
        <f>výdaje!B412</f>
        <v>7</v>
      </c>
      <c r="CA37" s="148">
        <f>SUM(CB37:CF37)</f>
        <v>9</v>
      </c>
      <c r="CB37" s="140"/>
      <c r="CC37" s="140"/>
      <c r="CD37" s="140">
        <f>výdaje!B485</f>
        <v>9</v>
      </c>
      <c r="CE37" s="140"/>
      <c r="CF37" s="140"/>
      <c r="CG37" s="148">
        <f>SUM(CH37:CI37)</f>
        <v>0</v>
      </c>
      <c r="CH37" s="140"/>
      <c r="CI37" s="140"/>
      <c r="CJ37" s="144">
        <f>SUM(CK37:CL37)</f>
        <v>0</v>
      </c>
      <c r="CK37" s="174"/>
      <c r="CL37" s="175"/>
      <c r="CM37" s="144">
        <f>výdaje!B550</f>
        <v>0</v>
      </c>
      <c r="CN37" s="144"/>
      <c r="CO37" s="144">
        <f>SUM(CP37:CQ37)</f>
        <v>0</v>
      </c>
      <c r="CP37" s="154"/>
      <c r="CQ37" s="149"/>
      <c r="CR37" s="144">
        <f>výdaje!B651</f>
        <v>0</v>
      </c>
      <c r="CS37" s="144"/>
      <c r="CT37" s="144"/>
      <c r="CU37" s="148">
        <f>CV37+CW37</f>
        <v>0</v>
      </c>
      <c r="CV37" s="140"/>
      <c r="CW37" s="140"/>
      <c r="CX37" s="153"/>
      <c r="CY37" s="153"/>
      <c r="CZ37" s="146"/>
    </row>
    <row r="38" spans="1:104" ht="12.75" customHeight="1" thickBot="1" thickTop="1">
      <c r="A38" s="136"/>
      <c r="B38" s="176" t="s">
        <v>223</v>
      </c>
      <c r="C38" s="137">
        <f aca="true" t="shared" si="38" ref="C38:C62">SUM(E38,L38,W38,AJ38,AK38,AL38,AP38,AQ38)</f>
        <v>4641</v>
      </c>
      <c r="D38" s="138"/>
      <c r="E38" s="139">
        <f>SUM(F38:K38)</f>
        <v>0</v>
      </c>
      <c r="F38" s="140"/>
      <c r="G38" s="140"/>
      <c r="H38" s="140"/>
      <c r="I38" s="140"/>
      <c r="J38" s="140"/>
      <c r="K38" s="140"/>
      <c r="L38" s="141">
        <f>SUM(M38:V38)</f>
        <v>0</v>
      </c>
      <c r="M38" s="140"/>
      <c r="N38" s="140"/>
      <c r="O38" s="140"/>
      <c r="P38" s="140"/>
      <c r="Q38" s="140"/>
      <c r="R38" s="140"/>
      <c r="S38" s="140"/>
      <c r="T38" s="142"/>
      <c r="U38" s="140"/>
      <c r="V38" s="140"/>
      <c r="W38" s="141">
        <f>SUM(X38:AI38)</f>
        <v>0</v>
      </c>
      <c r="X38" s="140">
        <f>příjmy!B72</f>
        <v>0</v>
      </c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3"/>
      <c r="AK38" s="144"/>
      <c r="AL38" s="141">
        <f>SUM(AM38:AO38)</f>
        <v>0</v>
      </c>
      <c r="AM38" s="140"/>
      <c r="AN38" s="140"/>
      <c r="AO38" s="145"/>
      <c r="AP38" s="144">
        <f>příjmy!B237+příjmy!B238+příjmy!B170+příjmy!B239+příjmy!B240+příjmy!B241+příjmy!B242</f>
        <v>4641</v>
      </c>
      <c r="AQ38" s="146"/>
      <c r="AR38" s="7"/>
      <c r="AS38" s="136"/>
      <c r="AT38" s="176" t="s">
        <v>223</v>
      </c>
      <c r="AU38" s="137">
        <f aca="true" t="shared" si="39" ref="AU38:AU62">SUM(AW38,BE38,BK38,BS38,BL38,CA38,CG38,CJ38,CM38,CN38,CO38,CR38,CS38,CT38,CU38,CX38,CY38,CZ38)</f>
        <v>5430</v>
      </c>
      <c r="AV38" s="8"/>
      <c r="AW38" s="147">
        <f>SUM(AX38:BD38)</f>
        <v>0</v>
      </c>
      <c r="AX38" s="140"/>
      <c r="AY38" s="140"/>
      <c r="AZ38" s="140"/>
      <c r="BA38" s="140"/>
      <c r="BB38" s="140"/>
      <c r="BC38" s="140"/>
      <c r="BD38" s="140"/>
      <c r="BE38" s="148">
        <f>SUM(BF38:BJ38)</f>
        <v>0</v>
      </c>
      <c r="BF38" s="140"/>
      <c r="BG38" s="140"/>
      <c r="BH38" s="140"/>
      <c r="BI38" s="140"/>
      <c r="BJ38" s="149"/>
      <c r="BK38" s="144"/>
      <c r="BL38" s="150">
        <f>SUM(BM38:BR38)</f>
        <v>0</v>
      </c>
      <c r="BM38" s="140"/>
      <c r="BN38" s="140"/>
      <c r="BO38" s="140"/>
      <c r="BP38" s="140"/>
      <c r="BQ38" s="140"/>
      <c r="BR38" s="140"/>
      <c r="BS38" s="148">
        <f>SUM(BT38:BZ38)</f>
        <v>0</v>
      </c>
      <c r="BT38" s="140"/>
      <c r="BU38" s="140"/>
      <c r="BV38" s="140"/>
      <c r="BW38" s="140"/>
      <c r="BX38" s="140"/>
      <c r="BY38" s="140"/>
      <c r="BZ38" s="140"/>
      <c r="CA38" s="148">
        <f>SUM(CB38:CF38)</f>
        <v>0</v>
      </c>
      <c r="CB38" s="140"/>
      <c r="CC38" s="140"/>
      <c r="CD38" s="140"/>
      <c r="CE38" s="140"/>
      <c r="CF38" s="140"/>
      <c r="CG38" s="148">
        <f>SUM(CH38:CI38)</f>
        <v>0</v>
      </c>
      <c r="CH38" s="140"/>
      <c r="CI38" s="140"/>
      <c r="CJ38" s="144">
        <f>SUM(CK38:CL38)</f>
        <v>0</v>
      </c>
      <c r="CK38" s="177"/>
      <c r="CL38" s="178"/>
      <c r="CM38" s="144"/>
      <c r="CN38" s="144"/>
      <c r="CO38" s="144">
        <f>SUM(CP38:CQ38)</f>
        <v>0</v>
      </c>
      <c r="CP38" s="177">
        <f>výdaje!B594+výdaje!B593</f>
        <v>0</v>
      </c>
      <c r="CQ38" s="178"/>
      <c r="CR38" s="144"/>
      <c r="CS38" s="144">
        <f>výdaje!B634+výdaje!B660+výdaje!B635+výdaje!B636+výdaje!B637</f>
        <v>5222</v>
      </c>
      <c r="CT38" s="144"/>
      <c r="CU38" s="148">
        <f>CV38+CW38</f>
        <v>208</v>
      </c>
      <c r="CV38" s="140">
        <f>výdaje!B685+výdaje!B686</f>
        <v>208</v>
      </c>
      <c r="CW38" s="140"/>
      <c r="CX38" s="153"/>
      <c r="CY38" s="153"/>
      <c r="CZ38" s="146"/>
    </row>
    <row r="39" spans="1:104" ht="12" customHeight="1" thickBot="1" thickTop="1">
      <c r="A39" s="136"/>
      <c r="B39" s="8" t="s">
        <v>224</v>
      </c>
      <c r="C39" s="137">
        <f t="shared" si="38"/>
        <v>2020</v>
      </c>
      <c r="D39" s="138"/>
      <c r="E39" s="139">
        <f>SUM(F39:K39)</f>
        <v>0</v>
      </c>
      <c r="F39" s="140"/>
      <c r="G39" s="140"/>
      <c r="H39" s="140"/>
      <c r="I39" s="140"/>
      <c r="J39" s="140"/>
      <c r="K39" s="140"/>
      <c r="L39" s="141">
        <f>SUM(M39:V39)</f>
        <v>0</v>
      </c>
      <c r="M39" s="140">
        <f>příjmy!B35+příjmy!B36</f>
        <v>0</v>
      </c>
      <c r="N39" s="140"/>
      <c r="O39" s="140"/>
      <c r="P39" s="140"/>
      <c r="Q39" s="140"/>
      <c r="R39" s="140"/>
      <c r="S39" s="140"/>
      <c r="T39" s="142"/>
      <c r="U39" s="140"/>
      <c r="V39" s="140"/>
      <c r="W39" s="141">
        <f>SUM(X39:AI39)</f>
        <v>2020</v>
      </c>
      <c r="X39" s="140">
        <f>příjmy!B86</f>
        <v>45</v>
      </c>
      <c r="Y39" s="140"/>
      <c r="Z39" s="140"/>
      <c r="AA39" s="140"/>
      <c r="AB39" s="140">
        <f>příjmy!B109</f>
        <v>1073</v>
      </c>
      <c r="AC39" s="140"/>
      <c r="AD39" s="140"/>
      <c r="AE39" s="140"/>
      <c r="AF39" s="140"/>
      <c r="AG39" s="140">
        <f>příjmy!B153</f>
        <v>0</v>
      </c>
      <c r="AH39" s="140">
        <f>příjmy!B147</f>
        <v>902</v>
      </c>
      <c r="AI39" s="140"/>
      <c r="AJ39" s="143"/>
      <c r="AK39" s="144"/>
      <c r="AL39" s="141">
        <f>SUM(AM39:AO39)</f>
        <v>0</v>
      </c>
      <c r="AM39" s="140"/>
      <c r="AN39" s="140"/>
      <c r="AO39" s="145"/>
      <c r="AP39" s="144"/>
      <c r="AQ39" s="146"/>
      <c r="AR39" s="7"/>
      <c r="AS39" s="136"/>
      <c r="AT39" s="8" t="s">
        <v>224</v>
      </c>
      <c r="AU39" s="137">
        <f t="shared" si="39"/>
        <v>2070</v>
      </c>
      <c r="AV39" s="8"/>
      <c r="AW39" s="147">
        <f>SUM(AX39:BD39)</f>
        <v>638</v>
      </c>
      <c r="AX39" s="140">
        <f>výdaje!B23</f>
        <v>476</v>
      </c>
      <c r="AY39" s="140"/>
      <c r="AZ39" s="140"/>
      <c r="BA39" s="140">
        <f>výdaje!B82</f>
        <v>119</v>
      </c>
      <c r="BB39" s="140">
        <f>výdaje!B108</f>
        <v>43</v>
      </c>
      <c r="BC39" s="140"/>
      <c r="BD39" s="140"/>
      <c r="BE39" s="148">
        <f>SUM(BF39:BJ39)</f>
        <v>16</v>
      </c>
      <c r="BF39" s="140"/>
      <c r="BG39" s="140"/>
      <c r="BH39" s="140">
        <f>výdaje!B155+výdaje!B156</f>
        <v>0</v>
      </c>
      <c r="BI39" s="140"/>
      <c r="BJ39" s="149">
        <f>výdaje!B212+výdaje!B213</f>
        <v>16</v>
      </c>
      <c r="BK39" s="144"/>
      <c r="BL39" s="150">
        <f>SUM(BM39:BR39)</f>
        <v>904</v>
      </c>
      <c r="BM39" s="140">
        <f>výdaje!B247</f>
        <v>155</v>
      </c>
      <c r="BN39" s="140">
        <f>výdaje!B260</f>
        <v>0</v>
      </c>
      <c r="BO39" s="140">
        <f>výdaje!B283+výdaje!B284</f>
        <v>75</v>
      </c>
      <c r="BP39" s="140"/>
      <c r="BQ39" s="140"/>
      <c r="BR39" s="140">
        <f>výdaje!B313</f>
        <v>674</v>
      </c>
      <c r="BS39" s="148">
        <f>SUM(BT39:BZ39)</f>
        <v>51</v>
      </c>
      <c r="BT39" s="140">
        <f>výdaje!B329</f>
        <v>3</v>
      </c>
      <c r="BU39" s="140">
        <f>výdaje!B353</f>
        <v>10</v>
      </c>
      <c r="BV39" s="140"/>
      <c r="BW39" s="140"/>
      <c r="BX39" s="140"/>
      <c r="BY39" s="140"/>
      <c r="BZ39" s="140">
        <f>výdaje!B432+výdaje!B433</f>
        <v>38</v>
      </c>
      <c r="CA39" s="148">
        <f>SUM(CB39:CF39)</f>
        <v>161</v>
      </c>
      <c r="CB39" s="140">
        <f>výdaje!B468</f>
        <v>160</v>
      </c>
      <c r="CC39" s="140">
        <f>výdaje!B477</f>
        <v>0</v>
      </c>
      <c r="CD39" s="140">
        <f>výdaje!B495</f>
        <v>0</v>
      </c>
      <c r="CE39" s="140">
        <f>výdaje!B513</f>
        <v>1</v>
      </c>
      <c r="CF39" s="140"/>
      <c r="CG39" s="148">
        <f>SUM(CH39:CI39)</f>
        <v>0</v>
      </c>
      <c r="CH39" s="140"/>
      <c r="CI39" s="140"/>
      <c r="CJ39" s="144">
        <f>SUM(CK39:CL39)</f>
        <v>0</v>
      </c>
      <c r="CK39" s="165"/>
      <c r="CL39" s="166"/>
      <c r="CM39" s="144"/>
      <c r="CN39" s="144"/>
      <c r="CO39" s="144">
        <f>SUM(CP39:CQ39)</f>
        <v>0</v>
      </c>
      <c r="CP39" s="165"/>
      <c r="CQ39" s="166"/>
      <c r="CR39" s="144"/>
      <c r="CS39" s="144"/>
      <c r="CT39" s="144"/>
      <c r="CU39" s="148">
        <f>CV39+CW39</f>
        <v>300</v>
      </c>
      <c r="CV39" s="140">
        <f>výdaje!B724</f>
        <v>300</v>
      </c>
      <c r="CW39" s="140"/>
      <c r="CX39" s="153"/>
      <c r="CY39" s="153">
        <f>výdaje!B618</f>
        <v>0</v>
      </c>
      <c r="CZ39" s="146"/>
    </row>
    <row r="40" spans="1:104" ht="12.75" customHeight="1" thickBot="1" thickTop="1">
      <c r="A40" s="155" t="s">
        <v>225</v>
      </c>
      <c r="B40" s="156"/>
      <c r="C40" s="125">
        <f t="shared" si="38"/>
        <v>14343</v>
      </c>
      <c r="D40" s="126"/>
      <c r="E40" s="157">
        <f aca="true" t="shared" si="40" ref="E40:AQ40">SUM(E41:E56)</f>
        <v>0</v>
      </c>
      <c r="F40" s="157">
        <f t="shared" si="40"/>
        <v>0</v>
      </c>
      <c r="G40" s="157">
        <f t="shared" si="40"/>
        <v>0</v>
      </c>
      <c r="H40" s="157">
        <f t="shared" si="40"/>
        <v>0</v>
      </c>
      <c r="I40" s="157">
        <f t="shared" si="40"/>
        <v>0</v>
      </c>
      <c r="J40" s="157">
        <f t="shared" si="40"/>
        <v>0</v>
      </c>
      <c r="K40" s="157">
        <f t="shared" si="40"/>
        <v>0</v>
      </c>
      <c r="L40" s="157">
        <f t="shared" si="40"/>
        <v>1570</v>
      </c>
      <c r="M40" s="157">
        <f t="shared" si="40"/>
        <v>20</v>
      </c>
      <c r="N40" s="157">
        <f t="shared" si="40"/>
        <v>0</v>
      </c>
      <c r="O40" s="157">
        <f t="shared" si="40"/>
        <v>0</v>
      </c>
      <c r="P40" s="157">
        <f t="shared" si="40"/>
        <v>1550</v>
      </c>
      <c r="Q40" s="157">
        <f t="shared" si="40"/>
        <v>0</v>
      </c>
      <c r="R40" s="157">
        <f t="shared" si="40"/>
        <v>0</v>
      </c>
      <c r="S40" s="157">
        <f t="shared" si="40"/>
        <v>0</v>
      </c>
      <c r="T40" s="157">
        <f t="shared" si="40"/>
        <v>0</v>
      </c>
      <c r="U40" s="157">
        <f t="shared" si="40"/>
        <v>0</v>
      </c>
      <c r="V40" s="157">
        <f t="shared" si="40"/>
        <v>0</v>
      </c>
      <c r="W40" s="157">
        <f t="shared" si="40"/>
        <v>6479</v>
      </c>
      <c r="X40" s="157">
        <f t="shared" si="40"/>
        <v>0</v>
      </c>
      <c r="Y40" s="157">
        <f t="shared" si="40"/>
        <v>0</v>
      </c>
      <c r="Z40" s="157">
        <f t="shared" si="40"/>
        <v>0</v>
      </c>
      <c r="AA40" s="157">
        <f t="shared" si="40"/>
        <v>0</v>
      </c>
      <c r="AB40" s="157">
        <f t="shared" si="40"/>
        <v>3669</v>
      </c>
      <c r="AC40" s="157">
        <f t="shared" si="40"/>
        <v>126</v>
      </c>
      <c r="AD40" s="157">
        <f t="shared" si="40"/>
        <v>0</v>
      </c>
      <c r="AE40" s="157">
        <f t="shared" si="40"/>
        <v>0</v>
      </c>
      <c r="AF40" s="157">
        <f t="shared" si="40"/>
        <v>0</v>
      </c>
      <c r="AG40" s="157">
        <f t="shared" si="40"/>
        <v>0</v>
      </c>
      <c r="AH40" s="157">
        <f t="shared" si="40"/>
        <v>2684</v>
      </c>
      <c r="AI40" s="157">
        <f t="shared" si="40"/>
        <v>0</v>
      </c>
      <c r="AJ40" s="157">
        <f t="shared" si="40"/>
        <v>5000</v>
      </c>
      <c r="AK40" s="157">
        <f t="shared" si="40"/>
        <v>0</v>
      </c>
      <c r="AL40" s="157">
        <f t="shared" si="40"/>
        <v>599</v>
      </c>
      <c r="AM40" s="157">
        <f t="shared" si="40"/>
        <v>0</v>
      </c>
      <c r="AN40" s="157">
        <f t="shared" si="40"/>
        <v>599</v>
      </c>
      <c r="AO40" s="157">
        <f t="shared" si="40"/>
        <v>0</v>
      </c>
      <c r="AP40" s="157">
        <f t="shared" si="40"/>
        <v>665</v>
      </c>
      <c r="AQ40" s="179">
        <f t="shared" si="40"/>
        <v>30</v>
      </c>
      <c r="AR40" s="156"/>
      <c r="AS40" s="155" t="s">
        <v>225</v>
      </c>
      <c r="AT40" s="156"/>
      <c r="AU40" s="125">
        <f t="shared" si="39"/>
        <v>27076</v>
      </c>
      <c r="AV40" s="133"/>
      <c r="AW40" s="163">
        <f aca="true" t="shared" si="41" ref="AW40:CB40">SUM(AW41:AW56)</f>
        <v>11417</v>
      </c>
      <c r="AX40" s="163">
        <f t="shared" si="41"/>
        <v>8278</v>
      </c>
      <c r="AY40" s="163">
        <f t="shared" si="41"/>
        <v>259</v>
      </c>
      <c r="AZ40" s="163">
        <f t="shared" si="41"/>
        <v>0</v>
      </c>
      <c r="BA40" s="163">
        <f t="shared" si="41"/>
        <v>2116</v>
      </c>
      <c r="BB40" s="163">
        <f t="shared" si="41"/>
        <v>764</v>
      </c>
      <c r="BC40" s="163">
        <f t="shared" si="41"/>
        <v>0</v>
      </c>
      <c r="BD40" s="163">
        <f t="shared" si="41"/>
        <v>0</v>
      </c>
      <c r="BE40" s="163">
        <f t="shared" si="41"/>
        <v>1463</v>
      </c>
      <c r="BF40" s="163">
        <f t="shared" si="41"/>
        <v>35</v>
      </c>
      <c r="BG40" s="163">
        <f t="shared" si="41"/>
        <v>2</v>
      </c>
      <c r="BH40" s="163">
        <f t="shared" si="41"/>
        <v>75</v>
      </c>
      <c r="BI40" s="163">
        <f t="shared" si="41"/>
        <v>0</v>
      </c>
      <c r="BJ40" s="163">
        <f t="shared" si="41"/>
        <v>1351</v>
      </c>
      <c r="BK40" s="159">
        <f t="shared" si="41"/>
        <v>85</v>
      </c>
      <c r="BL40" s="157">
        <f t="shared" si="41"/>
        <v>3594</v>
      </c>
      <c r="BM40" s="163">
        <f t="shared" si="41"/>
        <v>846</v>
      </c>
      <c r="BN40" s="163">
        <f t="shared" si="41"/>
        <v>219</v>
      </c>
      <c r="BO40" s="163">
        <f t="shared" si="41"/>
        <v>1057</v>
      </c>
      <c r="BP40" s="163">
        <f t="shared" si="41"/>
        <v>1</v>
      </c>
      <c r="BQ40" s="163">
        <f t="shared" si="41"/>
        <v>537</v>
      </c>
      <c r="BR40" s="163">
        <f t="shared" si="41"/>
        <v>934</v>
      </c>
      <c r="BS40" s="163">
        <f t="shared" si="41"/>
        <v>4029</v>
      </c>
      <c r="BT40" s="163">
        <f t="shared" si="41"/>
        <v>4</v>
      </c>
      <c r="BU40" s="163">
        <f t="shared" si="41"/>
        <v>75</v>
      </c>
      <c r="BV40" s="163">
        <f t="shared" si="41"/>
        <v>10</v>
      </c>
      <c r="BW40" s="163">
        <f t="shared" si="41"/>
        <v>0</v>
      </c>
      <c r="BX40" s="163">
        <f t="shared" si="41"/>
        <v>47</v>
      </c>
      <c r="BY40" s="163">
        <f t="shared" si="41"/>
        <v>19</v>
      </c>
      <c r="BZ40" s="163">
        <f t="shared" si="41"/>
        <v>3874</v>
      </c>
      <c r="CA40" s="163">
        <f t="shared" si="41"/>
        <v>536</v>
      </c>
      <c r="CB40" s="163">
        <f t="shared" si="41"/>
        <v>520</v>
      </c>
      <c r="CC40" s="163">
        <f aca="true" t="shared" si="42" ref="CC40:CZ40">SUM(CC41:CC56)</f>
        <v>0</v>
      </c>
      <c r="CD40" s="163">
        <f t="shared" si="42"/>
        <v>16</v>
      </c>
      <c r="CE40" s="163">
        <f t="shared" si="42"/>
        <v>0</v>
      </c>
      <c r="CF40" s="163">
        <f t="shared" si="42"/>
        <v>0</v>
      </c>
      <c r="CG40" s="163">
        <f t="shared" si="42"/>
        <v>0</v>
      </c>
      <c r="CH40" s="163">
        <f t="shared" si="42"/>
        <v>0</v>
      </c>
      <c r="CI40" s="163">
        <f t="shared" si="42"/>
        <v>0</v>
      </c>
      <c r="CJ40" s="163">
        <f t="shared" si="42"/>
        <v>0</v>
      </c>
      <c r="CK40" s="163">
        <f t="shared" si="42"/>
        <v>0</v>
      </c>
      <c r="CL40" s="163">
        <f t="shared" si="42"/>
        <v>0</v>
      </c>
      <c r="CM40" s="163">
        <f t="shared" si="42"/>
        <v>242</v>
      </c>
      <c r="CN40" s="163">
        <f t="shared" si="42"/>
        <v>0</v>
      </c>
      <c r="CO40" s="163">
        <f t="shared" si="42"/>
        <v>24</v>
      </c>
      <c r="CP40" s="163">
        <f t="shared" si="42"/>
        <v>0</v>
      </c>
      <c r="CQ40" s="163">
        <f t="shared" si="42"/>
        <v>24</v>
      </c>
      <c r="CR40" s="163">
        <f t="shared" si="42"/>
        <v>0</v>
      </c>
      <c r="CS40" s="163">
        <f t="shared" si="42"/>
        <v>30</v>
      </c>
      <c r="CT40" s="163">
        <f t="shared" si="42"/>
        <v>0</v>
      </c>
      <c r="CU40" s="163">
        <f t="shared" si="42"/>
        <v>5609</v>
      </c>
      <c r="CV40" s="163">
        <f t="shared" si="42"/>
        <v>5609</v>
      </c>
      <c r="CW40" s="163">
        <f t="shared" si="42"/>
        <v>0</v>
      </c>
      <c r="CX40" s="163">
        <f t="shared" si="42"/>
        <v>0</v>
      </c>
      <c r="CY40" s="163">
        <f t="shared" si="42"/>
        <v>47</v>
      </c>
      <c r="CZ40" s="163">
        <f t="shared" si="42"/>
        <v>0</v>
      </c>
    </row>
    <row r="41" spans="1:121" ht="12.75" customHeight="1" thickBot="1" thickTop="1">
      <c r="A41" s="180"/>
      <c r="B41" s="181" t="s">
        <v>226</v>
      </c>
      <c r="C41" s="182">
        <f t="shared" si="38"/>
        <v>266</v>
      </c>
      <c r="D41" s="103"/>
      <c r="E41" s="183">
        <f aca="true" t="shared" si="43" ref="E41:E56">SUM(F41:K41)</f>
        <v>0</v>
      </c>
      <c r="F41" s="184"/>
      <c r="G41" s="185"/>
      <c r="H41" s="185"/>
      <c r="I41" s="185"/>
      <c r="J41" s="185"/>
      <c r="K41" s="186"/>
      <c r="L41" s="183">
        <f aca="true" t="shared" si="44" ref="L41:L56">SUM(M41:V41)</f>
        <v>0</v>
      </c>
      <c r="M41" s="184">
        <f>příjmy!B27</f>
        <v>0</v>
      </c>
      <c r="N41" s="185"/>
      <c r="O41" s="185"/>
      <c r="P41" s="185"/>
      <c r="Q41" s="185"/>
      <c r="R41" s="185"/>
      <c r="S41" s="185"/>
      <c r="T41" s="185"/>
      <c r="U41" s="185"/>
      <c r="V41" s="186"/>
      <c r="W41" s="183">
        <f aca="true" t="shared" si="45" ref="W41:W56">SUM(X41:AI41)</f>
        <v>266</v>
      </c>
      <c r="X41" s="184"/>
      <c r="Y41" s="663">
        <f>příjmy!B93</f>
        <v>0</v>
      </c>
      <c r="Z41" s="185"/>
      <c r="AA41" s="185"/>
      <c r="AB41" s="185"/>
      <c r="AC41" s="185"/>
      <c r="AD41" s="185"/>
      <c r="AE41" s="185"/>
      <c r="AF41" s="185"/>
      <c r="AG41" s="185"/>
      <c r="AH41" s="185">
        <f>příjmy!B165</f>
        <v>266</v>
      </c>
      <c r="AI41" s="186"/>
      <c r="AJ41" s="187"/>
      <c r="AK41" s="183"/>
      <c r="AL41" s="183">
        <f aca="true" t="shared" si="46" ref="AL41:AL56">SUM(AM41:AO41)</f>
        <v>0</v>
      </c>
      <c r="AM41" s="184"/>
      <c r="AN41" s="185"/>
      <c r="AO41" s="186"/>
      <c r="AP41" s="183"/>
      <c r="AQ41" s="188"/>
      <c r="AR41" s="189"/>
      <c r="AS41" s="180"/>
      <c r="AT41" s="181" t="s">
        <v>226</v>
      </c>
      <c r="AU41" s="182">
        <f t="shared" si="39"/>
        <v>54</v>
      </c>
      <c r="AV41" s="190"/>
      <c r="AW41" s="147">
        <f aca="true" t="shared" si="47" ref="AW41:AW56">SUM(AX41:BD41)</f>
        <v>27</v>
      </c>
      <c r="AX41" s="184"/>
      <c r="AY41" s="663">
        <f>výdaje!B37</f>
        <v>27</v>
      </c>
      <c r="AZ41" s="185"/>
      <c r="BA41" s="185"/>
      <c r="BB41" s="185"/>
      <c r="BC41" s="185"/>
      <c r="BD41" s="186"/>
      <c r="BE41" s="183"/>
      <c r="BF41" s="184"/>
      <c r="BG41" s="185"/>
      <c r="BH41" s="185"/>
      <c r="BI41" s="185"/>
      <c r="BJ41" s="186">
        <f>výdaje!B192</f>
        <v>0</v>
      </c>
      <c r="BK41" s="187"/>
      <c r="BL41" s="183"/>
      <c r="BM41" s="184"/>
      <c r="BN41" s="185"/>
      <c r="BO41" s="185"/>
      <c r="BP41" s="185"/>
      <c r="BQ41" s="185"/>
      <c r="BR41" s="186"/>
      <c r="BS41" s="148">
        <f aca="true" t="shared" si="48" ref="BS41:BS56">SUM(BT41:BZ41)</f>
        <v>27</v>
      </c>
      <c r="BT41" s="184"/>
      <c r="BU41" s="185"/>
      <c r="BV41" s="663">
        <f>1</f>
        <v>1</v>
      </c>
      <c r="BW41" s="185"/>
      <c r="BX41" s="185"/>
      <c r="BY41" s="663">
        <f>výdaje!B386</f>
        <v>2</v>
      </c>
      <c r="BZ41" s="940">
        <f>výdaje!B413</f>
        <v>24</v>
      </c>
      <c r="CA41" s="183"/>
      <c r="CB41" s="184"/>
      <c r="CC41" s="185"/>
      <c r="CD41" s="185"/>
      <c r="CE41" s="185"/>
      <c r="CF41" s="186"/>
      <c r="CG41" s="183"/>
      <c r="CH41" s="184"/>
      <c r="CI41" s="186"/>
      <c r="CJ41" s="183"/>
      <c r="CK41" s="184"/>
      <c r="CL41" s="186"/>
      <c r="CM41" s="183"/>
      <c r="CN41" s="183"/>
      <c r="CO41" s="183"/>
      <c r="CP41" s="184"/>
      <c r="CQ41" s="186"/>
      <c r="CR41" s="183"/>
      <c r="CS41" s="191">
        <f>výdaje!B632+výdaje!B633</f>
        <v>0</v>
      </c>
      <c r="CT41" s="183"/>
      <c r="CU41" s="183">
        <f aca="true" t="shared" si="49" ref="CU41:CU56">CV41+CW41</f>
        <v>0</v>
      </c>
      <c r="CV41" s="192">
        <f>výdaje!B697+výdaje!B684</f>
        <v>0</v>
      </c>
      <c r="CW41" s="193"/>
      <c r="CX41" s="187"/>
      <c r="CY41" s="187"/>
      <c r="CZ41" s="187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</row>
    <row r="42" spans="1:104" ht="12.75" customHeight="1" thickBot="1" thickTop="1">
      <c r="A42" s="136"/>
      <c r="B42" s="181" t="s">
        <v>227</v>
      </c>
      <c r="C42" s="137">
        <f t="shared" si="38"/>
        <v>0</v>
      </c>
      <c r="D42" s="138"/>
      <c r="E42" s="139">
        <f t="shared" si="43"/>
        <v>0</v>
      </c>
      <c r="F42" s="154"/>
      <c r="G42" s="140"/>
      <c r="H42" s="140"/>
      <c r="I42" s="140"/>
      <c r="J42" s="140"/>
      <c r="K42" s="149"/>
      <c r="L42" s="141">
        <f t="shared" si="44"/>
        <v>0</v>
      </c>
      <c r="M42" s="154"/>
      <c r="N42" s="140"/>
      <c r="O42" s="140"/>
      <c r="P42" s="140"/>
      <c r="Q42" s="140"/>
      <c r="R42" s="140"/>
      <c r="S42" s="140"/>
      <c r="T42" s="142"/>
      <c r="U42" s="140"/>
      <c r="V42" s="149"/>
      <c r="W42" s="139">
        <f t="shared" si="45"/>
        <v>0</v>
      </c>
      <c r="X42" s="154"/>
      <c r="Y42" s="140"/>
      <c r="Z42" s="140"/>
      <c r="AA42" s="140"/>
      <c r="AB42" s="140"/>
      <c r="AC42" s="140"/>
      <c r="AD42" s="140"/>
      <c r="AE42" s="140"/>
      <c r="AF42" s="140"/>
      <c r="AG42" s="140"/>
      <c r="AH42" s="140">
        <f>příjmy!B143</f>
        <v>0</v>
      </c>
      <c r="AI42" s="149"/>
      <c r="AJ42" s="194"/>
      <c r="AK42" s="144"/>
      <c r="AL42" s="141">
        <f t="shared" si="46"/>
        <v>0</v>
      </c>
      <c r="AM42" s="154"/>
      <c r="AN42" s="140"/>
      <c r="AO42" s="149"/>
      <c r="AP42" s="195"/>
      <c r="AQ42" s="146"/>
      <c r="AR42" s="7"/>
      <c r="AS42" s="136"/>
      <c r="AT42" s="8" t="s">
        <v>227</v>
      </c>
      <c r="AU42" s="137">
        <f t="shared" si="39"/>
        <v>282</v>
      </c>
      <c r="AV42" s="8"/>
      <c r="AW42" s="147">
        <f t="shared" si="47"/>
        <v>0</v>
      </c>
      <c r="AX42" s="154">
        <f>výdaje!B13</f>
        <v>0</v>
      </c>
      <c r="AY42" s="140"/>
      <c r="AZ42" s="140"/>
      <c r="BA42" s="140">
        <f>výdaje!B69</f>
        <v>0</v>
      </c>
      <c r="BB42" s="140">
        <f>výdaje!B95</f>
        <v>0</v>
      </c>
      <c r="BC42" s="140"/>
      <c r="BD42" s="149"/>
      <c r="BE42" s="148">
        <f aca="true" t="shared" si="50" ref="BE42:BE56">SUM(BF42:BJ42)</f>
        <v>196</v>
      </c>
      <c r="BF42" s="154">
        <f>výdaje!B120</f>
        <v>0</v>
      </c>
      <c r="BG42" s="140">
        <f>výdaje!B168</f>
        <v>0</v>
      </c>
      <c r="BH42" s="140">
        <f>výdaje!B145</f>
        <v>0</v>
      </c>
      <c r="BI42" s="140"/>
      <c r="BJ42" s="149">
        <f>výdaje!B193</f>
        <v>196</v>
      </c>
      <c r="BK42" s="144"/>
      <c r="BL42" s="150">
        <f aca="true" t="shared" si="51" ref="BL42:BL56">SUM(BM42:BR42)</f>
        <v>20</v>
      </c>
      <c r="BM42" s="154"/>
      <c r="BN42" s="140"/>
      <c r="BO42" s="196">
        <f>výdaje!B271</f>
        <v>0</v>
      </c>
      <c r="BP42" s="140">
        <f>výdaje!B285</f>
        <v>0</v>
      </c>
      <c r="BQ42" s="140">
        <f>výdaje!B298</f>
        <v>20</v>
      </c>
      <c r="BR42" s="149"/>
      <c r="BS42" s="148">
        <f t="shared" si="48"/>
        <v>17</v>
      </c>
      <c r="BT42" s="154"/>
      <c r="BU42" s="140">
        <f>výdaje!B341</f>
        <v>10</v>
      </c>
      <c r="BV42" s="140"/>
      <c r="BW42" s="140"/>
      <c r="BX42" s="140">
        <f>výdaje!B373</f>
        <v>2</v>
      </c>
      <c r="BY42" s="140">
        <f>výdaje!B387</f>
        <v>5</v>
      </c>
      <c r="BZ42" s="149">
        <f>výdaje!B414</f>
        <v>0</v>
      </c>
      <c r="CA42" s="148">
        <f aca="true" t="shared" si="52" ref="CA42:CA56">SUM(CB42:CF42)</f>
        <v>2</v>
      </c>
      <c r="CB42" s="154">
        <f>výdaje!B455</f>
        <v>0</v>
      </c>
      <c r="CC42" s="140">
        <f>výdaje!B474</f>
        <v>0</v>
      </c>
      <c r="CD42" s="140">
        <f>výdaje!B486</f>
        <v>2</v>
      </c>
      <c r="CE42" s="140"/>
      <c r="CF42" s="149"/>
      <c r="CG42" s="148">
        <f aca="true" t="shared" si="53" ref="CG42:CG56">SUM(CH42:CI42)</f>
        <v>0</v>
      </c>
      <c r="CH42" s="154"/>
      <c r="CI42" s="149"/>
      <c r="CJ42" s="144">
        <f aca="true" t="shared" si="54" ref="CJ42:CJ56">SUM(CK42:CL42)</f>
        <v>0</v>
      </c>
      <c r="CK42" s="154"/>
      <c r="CL42" s="149"/>
      <c r="CM42" s="144"/>
      <c r="CN42" s="144"/>
      <c r="CO42" s="144">
        <f aca="true" t="shared" si="55" ref="CO42:CO56">SUM(CP42:CQ42)</f>
        <v>0</v>
      </c>
      <c r="CP42" s="154"/>
      <c r="CQ42" s="149"/>
      <c r="CR42" s="144"/>
      <c r="CS42" s="144"/>
      <c r="CT42" s="144"/>
      <c r="CU42" s="148">
        <f t="shared" si="49"/>
        <v>0</v>
      </c>
      <c r="CV42" s="154"/>
      <c r="CW42" s="140"/>
      <c r="CX42" s="153"/>
      <c r="CY42" s="153">
        <f>výdaje!B611</f>
        <v>47</v>
      </c>
      <c r="CZ42" s="146"/>
    </row>
    <row r="43" spans="1:104" ht="12.75" customHeight="1" thickBot="1" thickTop="1">
      <c r="A43" s="136"/>
      <c r="B43" s="8" t="s">
        <v>141</v>
      </c>
      <c r="C43" s="137">
        <f t="shared" si="38"/>
        <v>2928</v>
      </c>
      <c r="D43" s="138"/>
      <c r="E43" s="139">
        <f t="shared" si="43"/>
        <v>0</v>
      </c>
      <c r="F43" s="140"/>
      <c r="G43" s="140"/>
      <c r="H43" s="140"/>
      <c r="I43" s="140"/>
      <c r="J43" s="140"/>
      <c r="K43" s="140"/>
      <c r="L43" s="141">
        <f t="shared" si="44"/>
        <v>20</v>
      </c>
      <c r="M43" s="140">
        <f>příjmy!B28</f>
        <v>20</v>
      </c>
      <c r="N43" s="140"/>
      <c r="O43" s="140"/>
      <c r="P43" s="140"/>
      <c r="Q43" s="140"/>
      <c r="R43" s="140"/>
      <c r="S43" s="140"/>
      <c r="T43" s="142"/>
      <c r="U43" s="140"/>
      <c r="V43" s="140"/>
      <c r="W43" s="141">
        <f t="shared" si="45"/>
        <v>2908</v>
      </c>
      <c r="X43" s="140">
        <f>příjmy!B73</f>
        <v>0</v>
      </c>
      <c r="Y43" s="140"/>
      <c r="Z43" s="140"/>
      <c r="AA43" s="140"/>
      <c r="AB43" s="140">
        <f>příjmy!B101</f>
        <v>2082</v>
      </c>
      <c r="AC43" s="140">
        <f>příjmy!B112</f>
        <v>5</v>
      </c>
      <c r="AD43" s="140"/>
      <c r="AE43" s="140">
        <f>příjmy!B120</f>
        <v>0</v>
      </c>
      <c r="AF43" s="140"/>
      <c r="AG43" s="140">
        <f>příjmy!B133</f>
        <v>0</v>
      </c>
      <c r="AH43" s="140">
        <f>příjmy!B166+příjmy!B144</f>
        <v>821</v>
      </c>
      <c r="AI43" s="140"/>
      <c r="AJ43" s="143"/>
      <c r="AK43" s="144"/>
      <c r="AL43" s="141">
        <f t="shared" si="46"/>
        <v>0</v>
      </c>
      <c r="AM43" s="140"/>
      <c r="AN43" s="140">
        <f>příjmy!B207</f>
        <v>0</v>
      </c>
      <c r="AO43" s="145"/>
      <c r="AP43" s="144">
        <f>příjmy!B244</f>
        <v>0</v>
      </c>
      <c r="AQ43" s="146"/>
      <c r="AR43" s="7"/>
      <c r="AS43" s="136"/>
      <c r="AT43" s="8" t="s">
        <v>141</v>
      </c>
      <c r="AU43" s="137">
        <f t="shared" si="39"/>
        <v>3302</v>
      </c>
      <c r="AV43" s="8"/>
      <c r="AW43" s="147">
        <f t="shared" si="47"/>
        <v>625</v>
      </c>
      <c r="AX43" s="140">
        <f>výdaje!B14</f>
        <v>466</v>
      </c>
      <c r="AY43" s="140">
        <f>výdaje!B38+výdaje!B39</f>
        <v>0</v>
      </c>
      <c r="AZ43" s="140"/>
      <c r="BA43" s="140">
        <f>výdaje!B70</f>
        <v>117</v>
      </c>
      <c r="BB43" s="140">
        <f>výdaje!B96</f>
        <v>42</v>
      </c>
      <c r="BC43" s="140"/>
      <c r="BD43" s="149"/>
      <c r="BE43" s="148">
        <f t="shared" si="50"/>
        <v>27</v>
      </c>
      <c r="BF43" s="154">
        <f>výdaje!B121</f>
        <v>0</v>
      </c>
      <c r="BG43" s="140">
        <f>výdaje!B169</f>
        <v>2</v>
      </c>
      <c r="BH43" s="140">
        <f>výdaje!B146+výdaje!B147</f>
        <v>0</v>
      </c>
      <c r="BI43" s="140"/>
      <c r="BJ43" s="149">
        <f>výdaje!B194+výdaje!B195</f>
        <v>25</v>
      </c>
      <c r="BK43" s="144"/>
      <c r="BL43" s="150">
        <f t="shared" si="51"/>
        <v>678</v>
      </c>
      <c r="BM43" s="154">
        <f>výdaje!B237</f>
        <v>540</v>
      </c>
      <c r="BN43" s="140">
        <f>výdaje!B253</f>
        <v>0</v>
      </c>
      <c r="BO43" s="140">
        <f>výdaje!B272</f>
        <v>138</v>
      </c>
      <c r="BP43" s="140">
        <f>výdaje!B286</f>
        <v>0</v>
      </c>
      <c r="BQ43" s="140">
        <f>výdaje!B299</f>
        <v>0</v>
      </c>
      <c r="BR43" s="149">
        <f>výdaje!B310</f>
        <v>0</v>
      </c>
      <c r="BS43" s="148">
        <f t="shared" si="48"/>
        <v>296</v>
      </c>
      <c r="BT43" s="154">
        <f>výdaje!B323</f>
        <v>4</v>
      </c>
      <c r="BU43" s="140">
        <f>výdaje!B342</f>
        <v>17</v>
      </c>
      <c r="BV43" s="140">
        <f>výdaje!B359</f>
        <v>6</v>
      </c>
      <c r="BW43" s="140"/>
      <c r="BX43" s="140">
        <f>výdaje!B374</f>
        <v>5</v>
      </c>
      <c r="BY43" s="140">
        <f>výdaje!B388</f>
        <v>12</v>
      </c>
      <c r="BZ43" s="149">
        <f>výdaje!B415+výdaje!B416</f>
        <v>252</v>
      </c>
      <c r="CA43" s="148">
        <f t="shared" si="52"/>
        <v>311</v>
      </c>
      <c r="CB43" s="140">
        <f>výdaje!B456</f>
        <v>310</v>
      </c>
      <c r="CC43" s="140">
        <f>výdaje!B475</f>
        <v>0</v>
      </c>
      <c r="CD43" s="140">
        <f>výdaje!B487</f>
        <v>1</v>
      </c>
      <c r="CE43" s="140"/>
      <c r="CF43" s="140"/>
      <c r="CG43" s="148">
        <f t="shared" si="53"/>
        <v>0</v>
      </c>
      <c r="CH43" s="140">
        <f>výdaje!B560</f>
        <v>0</v>
      </c>
      <c r="CI43" s="140"/>
      <c r="CJ43" s="144">
        <f t="shared" si="54"/>
        <v>0</v>
      </c>
      <c r="CK43" s="154"/>
      <c r="CL43" s="149">
        <f>výdaje!B524</f>
        <v>0</v>
      </c>
      <c r="CM43" s="144"/>
      <c r="CN43" s="144"/>
      <c r="CO43" s="144">
        <f t="shared" si="55"/>
        <v>0</v>
      </c>
      <c r="CP43" s="154"/>
      <c r="CQ43" s="149">
        <f>výdaje!B576+výdaje!B585</f>
        <v>0</v>
      </c>
      <c r="CR43" s="144"/>
      <c r="CS43" s="144">
        <f>výdaje!B654</f>
        <v>0</v>
      </c>
      <c r="CT43" s="144"/>
      <c r="CU43" s="148">
        <f t="shared" si="49"/>
        <v>1365</v>
      </c>
      <c r="CV43" s="140">
        <f>výdaje!B705</f>
        <v>1365</v>
      </c>
      <c r="CW43" s="140"/>
      <c r="CX43" s="153"/>
      <c r="CY43" s="153">
        <f>výdaje!B612</f>
        <v>0</v>
      </c>
      <c r="CZ43" s="146"/>
    </row>
    <row r="44" spans="1:104" ht="12" customHeight="1" thickBot="1" thickTop="1">
      <c r="A44" s="136"/>
      <c r="B44" s="8" t="s">
        <v>228</v>
      </c>
      <c r="C44" s="137">
        <f t="shared" si="38"/>
        <v>1069</v>
      </c>
      <c r="D44" s="138"/>
      <c r="E44" s="139">
        <f t="shared" si="43"/>
        <v>0</v>
      </c>
      <c r="F44" s="154"/>
      <c r="G44" s="140"/>
      <c r="H44" s="140"/>
      <c r="I44" s="140"/>
      <c r="J44" s="140"/>
      <c r="K44" s="149"/>
      <c r="L44" s="141">
        <f t="shared" si="44"/>
        <v>0</v>
      </c>
      <c r="M44" s="154">
        <f>příjmy!B29</f>
        <v>0</v>
      </c>
      <c r="N44" s="140"/>
      <c r="O44" s="140"/>
      <c r="P44" s="140"/>
      <c r="Q44" s="197"/>
      <c r="R44" s="140"/>
      <c r="S44" s="140"/>
      <c r="T44" s="142"/>
      <c r="U44" s="140"/>
      <c r="V44" s="140"/>
      <c r="W44" s="141">
        <f t="shared" si="45"/>
        <v>1069</v>
      </c>
      <c r="X44" s="154">
        <f>příjmy!B74</f>
        <v>0</v>
      </c>
      <c r="Y44" s="140"/>
      <c r="Z44" s="140"/>
      <c r="AA44" s="140"/>
      <c r="AB44" s="140">
        <f>příjmy!B102</f>
        <v>564</v>
      </c>
      <c r="AC44" s="140"/>
      <c r="AD44" s="140"/>
      <c r="AE44" s="140">
        <f>příjmy!B121</f>
        <v>0</v>
      </c>
      <c r="AF44" s="140"/>
      <c r="AG44" s="140"/>
      <c r="AH44" s="140">
        <f>příjmy!B145</f>
        <v>505</v>
      </c>
      <c r="AI44" s="140"/>
      <c r="AJ44" s="143"/>
      <c r="AK44" s="144"/>
      <c r="AL44" s="141">
        <f t="shared" si="46"/>
        <v>0</v>
      </c>
      <c r="AM44" s="154"/>
      <c r="AN44" s="140"/>
      <c r="AO44" s="198"/>
      <c r="AP44" s="144">
        <f>příjmy!B245</f>
        <v>0</v>
      </c>
      <c r="AQ44" s="146"/>
      <c r="AR44" s="7"/>
      <c r="AS44" s="136"/>
      <c r="AT44" s="8" t="s">
        <v>228</v>
      </c>
      <c r="AU44" s="137">
        <f t="shared" si="39"/>
        <v>920</v>
      </c>
      <c r="AV44" s="8"/>
      <c r="AW44" s="147">
        <f t="shared" si="47"/>
        <v>0</v>
      </c>
      <c r="AX44" s="154"/>
      <c r="AY44" s="140"/>
      <c r="AZ44" s="140"/>
      <c r="BA44" s="140"/>
      <c r="BB44" s="140"/>
      <c r="BC44" s="140"/>
      <c r="BD44" s="149"/>
      <c r="BE44" s="148">
        <f t="shared" si="50"/>
        <v>25</v>
      </c>
      <c r="BF44" s="154"/>
      <c r="BG44" s="140"/>
      <c r="BH44" s="140"/>
      <c r="BI44" s="140"/>
      <c r="BJ44" s="149">
        <f>výdaje!B196</f>
        <v>25</v>
      </c>
      <c r="BK44" s="144">
        <f>výdaje!B220</f>
        <v>85</v>
      </c>
      <c r="BL44" s="150">
        <f t="shared" si="51"/>
        <v>635</v>
      </c>
      <c r="BM44" s="154">
        <f>výdaje!B238</f>
        <v>141</v>
      </c>
      <c r="BN44" s="140">
        <f>výdaje!B254</f>
        <v>0</v>
      </c>
      <c r="BO44" s="140">
        <f>výdaje!B273</f>
        <v>40</v>
      </c>
      <c r="BP44" s="140"/>
      <c r="BQ44" s="140"/>
      <c r="BR44" s="149">
        <f>výdaje!B311</f>
        <v>454</v>
      </c>
      <c r="BS44" s="148">
        <f t="shared" si="48"/>
        <v>25</v>
      </c>
      <c r="BT44" s="154">
        <f>výdaje!B324</f>
        <v>0</v>
      </c>
      <c r="BU44" s="140"/>
      <c r="BV44" s="140"/>
      <c r="BW44" s="140"/>
      <c r="BX44" s="140"/>
      <c r="BY44" s="140"/>
      <c r="BZ44" s="149">
        <f>výdaje!B417</f>
        <v>25</v>
      </c>
      <c r="CA44" s="148">
        <f t="shared" si="52"/>
        <v>150</v>
      </c>
      <c r="CB44" s="154">
        <f>výdaje!B458</f>
        <v>150</v>
      </c>
      <c r="CC44" s="140"/>
      <c r="CD44" s="140"/>
      <c r="CE44" s="140"/>
      <c r="CF44" s="149"/>
      <c r="CG44" s="148">
        <f t="shared" si="53"/>
        <v>0</v>
      </c>
      <c r="CH44" s="154"/>
      <c r="CI44" s="149"/>
      <c r="CJ44" s="144">
        <f t="shared" si="54"/>
        <v>0</v>
      </c>
      <c r="CK44" s="154"/>
      <c r="CL44" s="149"/>
      <c r="CM44" s="144"/>
      <c r="CN44" s="144"/>
      <c r="CO44" s="144">
        <f t="shared" si="55"/>
        <v>0</v>
      </c>
      <c r="CP44" s="154"/>
      <c r="CQ44" s="149"/>
      <c r="CR44" s="144"/>
      <c r="CS44" s="144"/>
      <c r="CT44" s="144"/>
      <c r="CU44" s="148">
        <f t="shared" si="49"/>
        <v>0</v>
      </c>
      <c r="CV44" s="154"/>
      <c r="CW44" s="140"/>
      <c r="CX44" s="153"/>
      <c r="CY44" s="153"/>
      <c r="CZ44" s="146"/>
    </row>
    <row r="45" spans="1:104" ht="12" customHeight="1" thickBot="1" thickTop="1">
      <c r="A45" s="136"/>
      <c r="B45" s="8" t="s">
        <v>229</v>
      </c>
      <c r="C45" s="137">
        <f t="shared" si="38"/>
        <v>1475</v>
      </c>
      <c r="D45" s="138"/>
      <c r="E45" s="139">
        <f t="shared" si="43"/>
        <v>0</v>
      </c>
      <c r="F45" s="154"/>
      <c r="G45" s="140"/>
      <c r="H45" s="140"/>
      <c r="I45" s="140"/>
      <c r="J45" s="140"/>
      <c r="K45" s="149"/>
      <c r="L45" s="141">
        <f t="shared" si="44"/>
        <v>0</v>
      </c>
      <c r="M45" s="154">
        <f>příjmy!B30</f>
        <v>0</v>
      </c>
      <c r="N45" s="140"/>
      <c r="O45" s="140"/>
      <c r="P45" s="140"/>
      <c r="Q45" s="197"/>
      <c r="R45" s="140"/>
      <c r="S45" s="140"/>
      <c r="T45" s="142"/>
      <c r="U45" s="140"/>
      <c r="V45" s="140"/>
      <c r="W45" s="141">
        <f t="shared" si="45"/>
        <v>876</v>
      </c>
      <c r="X45" s="154">
        <f>příjmy!B75</f>
        <v>0</v>
      </c>
      <c r="Y45" s="140"/>
      <c r="Z45" s="140"/>
      <c r="AA45" s="140"/>
      <c r="AB45" s="140">
        <f>příjmy!B103</f>
        <v>196</v>
      </c>
      <c r="AC45" s="140">
        <f>příjmy!B113</f>
        <v>121</v>
      </c>
      <c r="AD45" s="140"/>
      <c r="AE45" s="140">
        <f>příjmy!B122</f>
        <v>0</v>
      </c>
      <c r="AF45" s="140"/>
      <c r="AG45" s="140"/>
      <c r="AH45" s="140">
        <f>příjmy!B167+příjmy!B146</f>
        <v>559</v>
      </c>
      <c r="AI45" s="140"/>
      <c r="AJ45" s="143"/>
      <c r="AK45" s="144"/>
      <c r="AL45" s="141">
        <f t="shared" si="46"/>
        <v>599</v>
      </c>
      <c r="AM45" s="154"/>
      <c r="AN45" s="140">
        <f>příjmy!B206</f>
        <v>599</v>
      </c>
      <c r="AO45" s="198"/>
      <c r="AP45" s="144"/>
      <c r="AQ45" s="146"/>
      <c r="AR45" s="7"/>
      <c r="AS45" s="136"/>
      <c r="AT45" s="8" t="s">
        <v>229</v>
      </c>
      <c r="AU45" s="137">
        <f t="shared" si="39"/>
        <v>668</v>
      </c>
      <c r="AV45" s="8"/>
      <c r="AW45" s="147">
        <f t="shared" si="47"/>
        <v>0</v>
      </c>
      <c r="AX45" s="154"/>
      <c r="AY45" s="140">
        <f>výdaje!B40</f>
        <v>0</v>
      </c>
      <c r="AZ45" s="140"/>
      <c r="BA45" s="140">
        <f>výdaje!B71</f>
        <v>0</v>
      </c>
      <c r="BB45" s="140">
        <f>výdaje!B97</f>
        <v>0</v>
      </c>
      <c r="BC45" s="140"/>
      <c r="BD45" s="149"/>
      <c r="BE45" s="148">
        <f t="shared" si="50"/>
        <v>20</v>
      </c>
      <c r="BF45" s="140"/>
      <c r="BG45" s="140"/>
      <c r="BH45" s="140"/>
      <c r="BI45" s="140"/>
      <c r="BJ45" s="149">
        <f>výdaje!B197</f>
        <v>20</v>
      </c>
      <c r="BK45" s="144"/>
      <c r="BL45" s="150">
        <f t="shared" si="51"/>
        <v>616</v>
      </c>
      <c r="BM45" s="154">
        <f>výdaje!B239</f>
        <v>120</v>
      </c>
      <c r="BN45" s="140">
        <f>výdaje!B255</f>
        <v>0</v>
      </c>
      <c r="BO45" s="140">
        <f>výdaje!B274</f>
        <v>16</v>
      </c>
      <c r="BP45" s="140"/>
      <c r="BQ45" s="140"/>
      <c r="BR45" s="149">
        <f>výdaje!B312</f>
        <v>480</v>
      </c>
      <c r="BS45" s="148">
        <f t="shared" si="48"/>
        <v>12</v>
      </c>
      <c r="BT45" s="154">
        <f>výdaje!B325</f>
        <v>0</v>
      </c>
      <c r="BU45" s="140"/>
      <c r="BV45" s="140"/>
      <c r="BW45" s="140"/>
      <c r="BX45" s="140"/>
      <c r="BY45" s="140"/>
      <c r="BZ45" s="149">
        <f>výdaje!B418</f>
        <v>12</v>
      </c>
      <c r="CA45" s="148">
        <f t="shared" si="52"/>
        <v>20</v>
      </c>
      <c r="CB45" s="154">
        <f>výdaje!B459</f>
        <v>20</v>
      </c>
      <c r="CC45" s="140"/>
      <c r="CD45" s="140"/>
      <c r="CE45" s="140"/>
      <c r="CF45" s="149"/>
      <c r="CG45" s="148">
        <f t="shared" si="53"/>
        <v>0</v>
      </c>
      <c r="CH45" s="154"/>
      <c r="CI45" s="149"/>
      <c r="CJ45" s="144">
        <f t="shared" si="54"/>
        <v>0</v>
      </c>
      <c r="CK45" s="154"/>
      <c r="CL45" s="149"/>
      <c r="CM45" s="144"/>
      <c r="CN45" s="144"/>
      <c r="CO45" s="144">
        <f t="shared" si="55"/>
        <v>0</v>
      </c>
      <c r="CP45" s="154"/>
      <c r="CQ45" s="149"/>
      <c r="CR45" s="144"/>
      <c r="CS45" s="144">
        <f>výdaje!B661</f>
        <v>0</v>
      </c>
      <c r="CT45" s="144"/>
      <c r="CU45" s="148">
        <f t="shared" si="49"/>
        <v>0</v>
      </c>
      <c r="CV45" s="154"/>
      <c r="CW45" s="140"/>
      <c r="CX45" s="153"/>
      <c r="CY45" s="153"/>
      <c r="CZ45" s="146"/>
    </row>
    <row r="46" spans="1:104" ht="12" customHeight="1" thickBot="1" thickTop="1">
      <c r="A46" s="136"/>
      <c r="B46" s="8" t="s">
        <v>230</v>
      </c>
      <c r="C46" s="137">
        <f t="shared" si="38"/>
        <v>0</v>
      </c>
      <c r="D46" s="138"/>
      <c r="E46" s="139">
        <f t="shared" si="43"/>
        <v>0</v>
      </c>
      <c r="F46" s="154"/>
      <c r="G46" s="140"/>
      <c r="H46" s="140"/>
      <c r="I46" s="140"/>
      <c r="J46" s="140"/>
      <c r="K46" s="149"/>
      <c r="L46" s="141">
        <f t="shared" si="44"/>
        <v>0</v>
      </c>
      <c r="M46" s="140">
        <f>příjmy!B31</f>
        <v>0</v>
      </c>
      <c r="N46" s="140"/>
      <c r="O46" s="140"/>
      <c r="P46" s="140"/>
      <c r="Q46" s="197"/>
      <c r="R46" s="140"/>
      <c r="S46" s="140"/>
      <c r="T46" s="142"/>
      <c r="U46" s="140"/>
      <c r="V46" s="140"/>
      <c r="W46" s="141">
        <f t="shared" si="45"/>
        <v>0</v>
      </c>
      <c r="X46" s="140">
        <f>příjmy!B76</f>
        <v>0</v>
      </c>
      <c r="Y46" s="140"/>
      <c r="Z46" s="140"/>
      <c r="AA46" s="140"/>
      <c r="AB46" s="140"/>
      <c r="AC46" s="140"/>
      <c r="AD46" s="140"/>
      <c r="AE46" s="140"/>
      <c r="AF46" s="140">
        <f>příjmy!B130</f>
        <v>0</v>
      </c>
      <c r="AG46" s="140"/>
      <c r="AH46" s="140">
        <f>příjmy!B148</f>
        <v>0</v>
      </c>
      <c r="AI46" s="140"/>
      <c r="AJ46" s="143"/>
      <c r="AK46" s="144"/>
      <c r="AL46" s="141">
        <f t="shared" si="46"/>
        <v>0</v>
      </c>
      <c r="AM46" s="140"/>
      <c r="AN46" s="140"/>
      <c r="AO46" s="145">
        <f>příjmy!B210</f>
        <v>0</v>
      </c>
      <c r="AP46" s="144"/>
      <c r="AQ46" s="146"/>
      <c r="AR46" s="7"/>
      <c r="AS46" s="136"/>
      <c r="AT46" s="8" t="s">
        <v>230</v>
      </c>
      <c r="AU46" s="137">
        <f t="shared" si="39"/>
        <v>8400</v>
      </c>
      <c r="AV46" s="8"/>
      <c r="AW46" s="147">
        <f t="shared" si="47"/>
        <v>5068</v>
      </c>
      <c r="AX46" s="140">
        <f>výdaje!B15</f>
        <v>3612</v>
      </c>
      <c r="AY46" s="140">
        <f>výdaje!B41</f>
        <v>170</v>
      </c>
      <c r="AZ46" s="140">
        <f>výdaje!B56</f>
        <v>0</v>
      </c>
      <c r="BA46" s="140">
        <f>výdaje!B72</f>
        <v>946</v>
      </c>
      <c r="BB46" s="140">
        <f>výdaje!B98</f>
        <v>340</v>
      </c>
      <c r="BC46" s="140"/>
      <c r="BD46" s="149"/>
      <c r="BE46" s="148">
        <f t="shared" si="50"/>
        <v>603</v>
      </c>
      <c r="BF46" s="140">
        <f>výdaje!B126</f>
        <v>35</v>
      </c>
      <c r="BG46" s="140">
        <f>výdaje!B170</f>
        <v>0</v>
      </c>
      <c r="BH46" s="140">
        <f>výdaje!B148</f>
        <v>20</v>
      </c>
      <c r="BI46" s="140"/>
      <c r="BJ46" s="149">
        <f>výdaje!B198</f>
        <v>548</v>
      </c>
      <c r="BK46" s="144"/>
      <c r="BL46" s="150">
        <f t="shared" si="51"/>
        <v>634</v>
      </c>
      <c r="BM46" s="140">
        <f>výdaje!B240</f>
        <v>45</v>
      </c>
      <c r="BN46" s="140">
        <f>výdaje!B256</f>
        <v>219</v>
      </c>
      <c r="BO46" s="140">
        <f>výdaje!B275</f>
        <v>80</v>
      </c>
      <c r="BP46" s="140"/>
      <c r="BQ46" s="140">
        <f>výdaje!B300</f>
        <v>290</v>
      </c>
      <c r="BR46" s="140"/>
      <c r="BS46" s="148">
        <f t="shared" si="48"/>
        <v>330</v>
      </c>
      <c r="BT46" s="140">
        <f>výdaje!B326</f>
        <v>0</v>
      </c>
      <c r="BU46" s="140">
        <f>výdaje!B343</f>
        <v>45</v>
      </c>
      <c r="BV46" s="140">
        <f>výdaje!B360</f>
        <v>0</v>
      </c>
      <c r="BW46" s="140"/>
      <c r="BX46" s="140">
        <f>výdaje!B375</f>
        <v>35</v>
      </c>
      <c r="BY46" s="140">
        <f>výdaje!B389</f>
        <v>0</v>
      </c>
      <c r="BZ46" s="140">
        <f>výdaje!B419</f>
        <v>250</v>
      </c>
      <c r="CA46" s="148">
        <f t="shared" si="52"/>
        <v>15</v>
      </c>
      <c r="CB46" s="140">
        <f>výdaje!B460</f>
        <v>10</v>
      </c>
      <c r="CC46" s="140">
        <f>výdaje!B476</f>
        <v>0</v>
      </c>
      <c r="CD46" s="140">
        <f>výdaje!B488</f>
        <v>5</v>
      </c>
      <c r="CE46" s="140">
        <f>výdaje!B509</f>
        <v>0</v>
      </c>
      <c r="CF46" s="140">
        <f>výdaje!B516</f>
        <v>0</v>
      </c>
      <c r="CG46" s="148">
        <f t="shared" si="53"/>
        <v>0</v>
      </c>
      <c r="CH46" s="140">
        <f>výdaje!B561</f>
        <v>0</v>
      </c>
      <c r="CI46" s="140"/>
      <c r="CJ46" s="144">
        <f t="shared" si="54"/>
        <v>0</v>
      </c>
      <c r="CK46" s="154"/>
      <c r="CL46" s="149"/>
      <c r="CM46" s="144"/>
      <c r="CN46" s="144"/>
      <c r="CO46" s="144">
        <f t="shared" si="55"/>
        <v>0</v>
      </c>
      <c r="CP46" s="154"/>
      <c r="CQ46" s="149">
        <f>výdaje!B577</f>
        <v>0</v>
      </c>
      <c r="CR46" s="144"/>
      <c r="CS46" s="144"/>
      <c r="CT46" s="144"/>
      <c r="CU46" s="148">
        <f t="shared" si="49"/>
        <v>1750</v>
      </c>
      <c r="CV46" s="140">
        <f>výdaje!B702+výdaje!B703</f>
        <v>1750</v>
      </c>
      <c r="CW46" s="140"/>
      <c r="CX46" s="153"/>
      <c r="CY46" s="153">
        <f>výdaje!B613</f>
        <v>0</v>
      </c>
      <c r="CZ46" s="146"/>
    </row>
    <row r="47" spans="1:104" ht="12" customHeight="1" thickBot="1" thickTop="1">
      <c r="A47" s="136"/>
      <c r="B47" s="8" t="s">
        <v>231</v>
      </c>
      <c r="C47" s="137">
        <f t="shared" si="38"/>
        <v>2063</v>
      </c>
      <c r="D47" s="138"/>
      <c r="E47" s="139">
        <f t="shared" si="43"/>
        <v>0</v>
      </c>
      <c r="F47" s="154"/>
      <c r="G47" s="140"/>
      <c r="H47" s="140"/>
      <c r="I47" s="140"/>
      <c r="J47" s="140"/>
      <c r="K47" s="149"/>
      <c r="L47" s="141">
        <f t="shared" si="44"/>
        <v>1550</v>
      </c>
      <c r="M47" s="140"/>
      <c r="N47" s="140"/>
      <c r="O47" s="140"/>
      <c r="P47" s="140">
        <f>příjmy!B43</f>
        <v>1550</v>
      </c>
      <c r="Q47" s="197"/>
      <c r="R47" s="140"/>
      <c r="S47" s="140"/>
      <c r="T47" s="142"/>
      <c r="U47" s="140"/>
      <c r="V47" s="140"/>
      <c r="W47" s="141">
        <f t="shared" si="45"/>
        <v>513</v>
      </c>
      <c r="X47" s="140">
        <f>příjmy!B77</f>
        <v>0</v>
      </c>
      <c r="Y47" s="140"/>
      <c r="Z47" s="140"/>
      <c r="AA47" s="140"/>
      <c r="AB47" s="140"/>
      <c r="AC47" s="140"/>
      <c r="AD47" s="140"/>
      <c r="AE47" s="140">
        <f>příjmy!B123</f>
        <v>0</v>
      </c>
      <c r="AF47" s="140"/>
      <c r="AG47" s="140"/>
      <c r="AH47" s="140">
        <f>příjmy!B149+příjmy!B168</f>
        <v>513</v>
      </c>
      <c r="AI47" s="140"/>
      <c r="AJ47" s="143"/>
      <c r="AK47" s="144"/>
      <c r="AL47" s="141">
        <f t="shared" si="46"/>
        <v>0</v>
      </c>
      <c r="AM47" s="140"/>
      <c r="AN47" s="140"/>
      <c r="AO47" s="145"/>
      <c r="AP47" s="144"/>
      <c r="AQ47" s="146"/>
      <c r="AR47" s="7"/>
      <c r="AS47" s="136"/>
      <c r="AT47" s="8" t="s">
        <v>231</v>
      </c>
      <c r="AU47" s="137">
        <f t="shared" si="39"/>
        <v>3373</v>
      </c>
      <c r="AV47" s="8"/>
      <c r="AW47" s="147">
        <f t="shared" si="47"/>
        <v>0</v>
      </c>
      <c r="AX47" s="140"/>
      <c r="AY47" s="140"/>
      <c r="AZ47" s="140"/>
      <c r="BA47" s="140"/>
      <c r="BB47" s="140"/>
      <c r="BC47" s="140"/>
      <c r="BD47" s="149"/>
      <c r="BE47" s="148">
        <f t="shared" si="50"/>
        <v>65</v>
      </c>
      <c r="BF47" s="140">
        <f>výdaje!B127</f>
        <v>0</v>
      </c>
      <c r="BG47" s="140"/>
      <c r="BH47" s="140">
        <f>výdaje!B143</f>
        <v>43</v>
      </c>
      <c r="BI47" s="140"/>
      <c r="BJ47" s="149">
        <f>výdaje!B199</f>
        <v>22</v>
      </c>
      <c r="BK47" s="144"/>
      <c r="BL47" s="150">
        <f t="shared" si="51"/>
        <v>80</v>
      </c>
      <c r="BM47" s="140"/>
      <c r="BN47" s="140"/>
      <c r="BO47" s="140"/>
      <c r="BP47" s="140"/>
      <c r="BQ47" s="140">
        <f>výdaje!B301</f>
        <v>80</v>
      </c>
      <c r="BR47" s="140"/>
      <c r="BS47" s="148">
        <f t="shared" si="48"/>
        <v>3210</v>
      </c>
      <c r="BT47" s="140">
        <f>výdaje!B327</f>
        <v>0</v>
      </c>
      <c r="BU47" s="140"/>
      <c r="BV47" s="140">
        <f>výdaje!B361</f>
        <v>0</v>
      </c>
      <c r="BW47" s="140"/>
      <c r="BX47" s="140"/>
      <c r="BY47" s="140"/>
      <c r="BZ47" s="140">
        <f>výdaje!B420</f>
        <v>3210</v>
      </c>
      <c r="CA47" s="148">
        <f t="shared" si="52"/>
        <v>0</v>
      </c>
      <c r="CB47" s="140"/>
      <c r="CC47" s="140"/>
      <c r="CD47" s="140"/>
      <c r="CE47" s="140"/>
      <c r="CF47" s="140"/>
      <c r="CG47" s="148">
        <f t="shared" si="53"/>
        <v>0</v>
      </c>
      <c r="CH47" s="140"/>
      <c r="CI47" s="140"/>
      <c r="CJ47" s="144">
        <f t="shared" si="54"/>
        <v>0</v>
      </c>
      <c r="CK47" s="154"/>
      <c r="CL47" s="149"/>
      <c r="CM47" s="144"/>
      <c r="CN47" s="144"/>
      <c r="CO47" s="144">
        <f t="shared" si="55"/>
        <v>18</v>
      </c>
      <c r="CP47" s="154"/>
      <c r="CQ47" s="149">
        <f>výdaje!B578</f>
        <v>18</v>
      </c>
      <c r="CR47" s="144"/>
      <c r="CS47" s="144"/>
      <c r="CT47" s="144"/>
      <c r="CU47" s="148">
        <f t="shared" si="49"/>
        <v>0</v>
      </c>
      <c r="CV47" s="140"/>
      <c r="CW47" s="140"/>
      <c r="CX47" s="153"/>
      <c r="CY47" s="153"/>
      <c r="CZ47" s="146"/>
    </row>
    <row r="48" spans="1:104" ht="12" customHeight="1" thickBot="1" thickTop="1">
      <c r="A48" s="136"/>
      <c r="B48" s="8" t="s">
        <v>232</v>
      </c>
      <c r="C48" s="137">
        <f t="shared" si="38"/>
        <v>0</v>
      </c>
      <c r="D48" s="138"/>
      <c r="E48" s="139">
        <f t="shared" si="43"/>
        <v>0</v>
      </c>
      <c r="F48" s="154"/>
      <c r="G48" s="140"/>
      <c r="H48" s="140"/>
      <c r="I48" s="140"/>
      <c r="J48" s="140"/>
      <c r="K48" s="149"/>
      <c r="L48" s="141">
        <f t="shared" si="44"/>
        <v>0</v>
      </c>
      <c r="M48" s="140"/>
      <c r="N48" s="140"/>
      <c r="O48" s="140"/>
      <c r="P48" s="140"/>
      <c r="Q48" s="197"/>
      <c r="R48" s="140"/>
      <c r="S48" s="140"/>
      <c r="T48" s="142"/>
      <c r="U48" s="140"/>
      <c r="V48" s="140"/>
      <c r="W48" s="141">
        <f t="shared" si="45"/>
        <v>0</v>
      </c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3"/>
      <c r="AK48" s="144"/>
      <c r="AL48" s="141">
        <f t="shared" si="46"/>
        <v>0</v>
      </c>
      <c r="AM48" s="140"/>
      <c r="AN48" s="140"/>
      <c r="AO48" s="145"/>
      <c r="AP48" s="144"/>
      <c r="AQ48" s="146"/>
      <c r="AR48" s="7"/>
      <c r="AS48" s="136"/>
      <c r="AT48" s="8" t="s">
        <v>232</v>
      </c>
      <c r="AU48" s="137">
        <f t="shared" si="39"/>
        <v>987</v>
      </c>
      <c r="AV48" s="8"/>
      <c r="AW48" s="147">
        <f t="shared" si="47"/>
        <v>0</v>
      </c>
      <c r="AX48" s="140"/>
      <c r="AY48" s="140">
        <f>výdaje!B42</f>
        <v>0</v>
      </c>
      <c r="AZ48" s="140"/>
      <c r="BA48" s="140">
        <f>výdaje!B73</f>
        <v>0</v>
      </c>
      <c r="BB48" s="140">
        <f>výdaje!B99</f>
        <v>0</v>
      </c>
      <c r="BC48" s="140"/>
      <c r="BD48" s="149"/>
      <c r="BE48" s="148">
        <f t="shared" si="50"/>
        <v>152</v>
      </c>
      <c r="BF48" s="140"/>
      <c r="BG48" s="140">
        <f>výdaje!B171</f>
        <v>0</v>
      </c>
      <c r="BH48" s="140">
        <f>výdaje!B144</f>
        <v>12</v>
      </c>
      <c r="BI48" s="140"/>
      <c r="BJ48" s="149">
        <f>výdaje!B200</f>
        <v>140</v>
      </c>
      <c r="BK48" s="144"/>
      <c r="BL48" s="150">
        <f t="shared" si="51"/>
        <v>740</v>
      </c>
      <c r="BM48" s="140"/>
      <c r="BN48" s="140"/>
      <c r="BO48" s="140">
        <f>výdaje!B276</f>
        <v>710</v>
      </c>
      <c r="BP48" s="140"/>
      <c r="BQ48" s="140">
        <f>výdaje!B302</f>
        <v>30</v>
      </c>
      <c r="BR48" s="140"/>
      <c r="BS48" s="148">
        <f t="shared" si="48"/>
        <v>20</v>
      </c>
      <c r="BT48" s="140"/>
      <c r="BU48" s="140">
        <f>výdaje!B344</f>
        <v>0</v>
      </c>
      <c r="BV48" s="140"/>
      <c r="BW48" s="140"/>
      <c r="BX48" s="140">
        <f>výdaje!B376</f>
        <v>5</v>
      </c>
      <c r="BY48" s="140"/>
      <c r="BZ48" s="140">
        <f>výdaje!B421</f>
        <v>15</v>
      </c>
      <c r="CA48" s="148">
        <f t="shared" si="52"/>
        <v>15</v>
      </c>
      <c r="CB48" s="140">
        <f>výdaje!B461</f>
        <v>10</v>
      </c>
      <c r="CC48" s="140"/>
      <c r="CD48" s="140">
        <f>výdaje!B489</f>
        <v>5</v>
      </c>
      <c r="CE48" s="140"/>
      <c r="CF48" s="140"/>
      <c r="CG48" s="148">
        <f t="shared" si="53"/>
        <v>0</v>
      </c>
      <c r="CH48" s="140"/>
      <c r="CI48" s="140"/>
      <c r="CJ48" s="144">
        <f t="shared" si="54"/>
        <v>0</v>
      </c>
      <c r="CK48" s="154"/>
      <c r="CL48" s="149"/>
      <c r="CM48" s="144"/>
      <c r="CN48" s="144"/>
      <c r="CO48" s="144">
        <f t="shared" si="55"/>
        <v>0</v>
      </c>
      <c r="CP48" s="154"/>
      <c r="CQ48" s="149"/>
      <c r="CR48" s="144"/>
      <c r="CS48" s="144"/>
      <c r="CT48" s="144"/>
      <c r="CU48" s="148">
        <f t="shared" si="49"/>
        <v>60</v>
      </c>
      <c r="CV48" s="140">
        <f>výdaje!B693</f>
        <v>60</v>
      </c>
      <c r="CW48" s="140"/>
      <c r="CX48" s="153"/>
      <c r="CY48" s="153"/>
      <c r="CZ48" s="146"/>
    </row>
    <row r="49" spans="1:104" ht="12" customHeight="1" thickBot="1" thickTop="1">
      <c r="A49" s="136"/>
      <c r="B49" s="8" t="s">
        <v>233</v>
      </c>
      <c r="C49" s="137">
        <f t="shared" si="38"/>
        <v>45</v>
      </c>
      <c r="D49" s="138"/>
      <c r="E49" s="139">
        <f t="shared" si="43"/>
        <v>0</v>
      </c>
      <c r="F49" s="154"/>
      <c r="G49" s="140"/>
      <c r="H49" s="140"/>
      <c r="I49" s="140"/>
      <c r="J49" s="140"/>
      <c r="K49" s="149"/>
      <c r="L49" s="141">
        <f t="shared" si="44"/>
        <v>0</v>
      </c>
      <c r="M49" s="140"/>
      <c r="N49" s="140"/>
      <c r="O49" s="140"/>
      <c r="P49" s="140"/>
      <c r="Q49" s="197"/>
      <c r="R49" s="140"/>
      <c r="S49" s="140"/>
      <c r="T49" s="142"/>
      <c r="U49" s="140"/>
      <c r="V49" s="140"/>
      <c r="W49" s="141">
        <f t="shared" si="45"/>
        <v>45</v>
      </c>
      <c r="X49" s="140">
        <f>příjmy!B78</f>
        <v>0</v>
      </c>
      <c r="Y49" s="140"/>
      <c r="Z49" s="140"/>
      <c r="AA49" s="140"/>
      <c r="AB49" s="140">
        <f>příjmy!B104</f>
        <v>25</v>
      </c>
      <c r="AC49" s="140"/>
      <c r="AD49" s="140"/>
      <c r="AE49" s="140"/>
      <c r="AF49" s="140"/>
      <c r="AG49" s="140"/>
      <c r="AH49" s="140">
        <f>příjmy!B150</f>
        <v>20</v>
      </c>
      <c r="AI49" s="140"/>
      <c r="AJ49" s="143"/>
      <c r="AK49" s="144"/>
      <c r="AL49" s="141">
        <f t="shared" si="46"/>
        <v>0</v>
      </c>
      <c r="AM49" s="140"/>
      <c r="AN49" s="140"/>
      <c r="AO49" s="145"/>
      <c r="AP49" s="144"/>
      <c r="AQ49" s="146"/>
      <c r="AR49" s="7"/>
      <c r="AS49" s="136"/>
      <c r="AT49" s="8" t="s">
        <v>233</v>
      </c>
      <c r="AU49" s="137">
        <f t="shared" si="39"/>
        <v>1179</v>
      </c>
      <c r="AV49" s="8"/>
      <c r="AW49" s="147">
        <f t="shared" si="47"/>
        <v>149</v>
      </c>
      <c r="AX49" s="140">
        <f>výdaje!B16</f>
        <v>100</v>
      </c>
      <c r="AY49" s="140">
        <f>výdaje!B43</f>
        <v>19</v>
      </c>
      <c r="AZ49" s="140"/>
      <c r="BA49" s="140">
        <f>výdaje!B74</f>
        <v>20</v>
      </c>
      <c r="BB49" s="140">
        <f>výdaje!B100</f>
        <v>10</v>
      </c>
      <c r="BC49" s="140"/>
      <c r="BD49" s="149"/>
      <c r="BE49" s="148">
        <f t="shared" si="50"/>
        <v>14</v>
      </c>
      <c r="BF49" s="140">
        <f>výdaje!B128</f>
        <v>0</v>
      </c>
      <c r="BG49" s="140"/>
      <c r="BH49" s="140">
        <f>výdaje!B149</f>
        <v>0</v>
      </c>
      <c r="BI49" s="140"/>
      <c r="BJ49" s="149">
        <f>výdaje!B201</f>
        <v>14</v>
      </c>
      <c r="BK49" s="144"/>
      <c r="BL49" s="150">
        <f t="shared" si="51"/>
        <v>21</v>
      </c>
      <c r="BM49" s="140">
        <f>výdaje!B241</f>
        <v>0</v>
      </c>
      <c r="BN49" s="140"/>
      <c r="BO49" s="140">
        <f>výdaje!B277</f>
        <v>18</v>
      </c>
      <c r="BP49" s="140">
        <f>výdaje!B287</f>
        <v>1</v>
      </c>
      <c r="BQ49" s="140">
        <f>výdaje!B303</f>
        <v>2</v>
      </c>
      <c r="BR49" s="140"/>
      <c r="BS49" s="148">
        <f t="shared" si="48"/>
        <v>25</v>
      </c>
      <c r="BT49" s="140"/>
      <c r="BU49" s="140">
        <f>výdaje!B345</f>
        <v>2</v>
      </c>
      <c r="BV49" s="140"/>
      <c r="BW49" s="140"/>
      <c r="BX49" s="140"/>
      <c r="BY49" s="140"/>
      <c r="BZ49" s="140">
        <f>výdaje!B422</f>
        <v>23</v>
      </c>
      <c r="CA49" s="148">
        <f t="shared" si="52"/>
        <v>0</v>
      </c>
      <c r="CB49" s="140">
        <f>výdaje!B462</f>
        <v>0</v>
      </c>
      <c r="CC49" s="140"/>
      <c r="CD49" s="140">
        <f>výdaje!B490</f>
        <v>0</v>
      </c>
      <c r="CE49" s="140"/>
      <c r="CF49" s="140"/>
      <c r="CG49" s="148">
        <f t="shared" si="53"/>
        <v>0</v>
      </c>
      <c r="CH49" s="140"/>
      <c r="CI49" s="140"/>
      <c r="CJ49" s="144">
        <f t="shared" si="54"/>
        <v>0</v>
      </c>
      <c r="CK49" s="154"/>
      <c r="CL49" s="149"/>
      <c r="CM49" s="144"/>
      <c r="CN49" s="144"/>
      <c r="CO49" s="144">
        <f t="shared" si="55"/>
        <v>0</v>
      </c>
      <c r="CP49" s="154"/>
      <c r="CQ49" s="149"/>
      <c r="CR49" s="144"/>
      <c r="CS49" s="144"/>
      <c r="CT49" s="144"/>
      <c r="CU49" s="148">
        <f t="shared" si="49"/>
        <v>970</v>
      </c>
      <c r="CV49" s="140">
        <f>výdaje!B708+výdaje!B709</f>
        <v>970</v>
      </c>
      <c r="CW49" s="140"/>
      <c r="CX49" s="153"/>
      <c r="CY49" s="153"/>
      <c r="CZ49" s="146"/>
    </row>
    <row r="50" spans="1:104" ht="12" customHeight="1" thickBot="1" thickTop="1">
      <c r="A50" s="136"/>
      <c r="B50" s="8" t="s">
        <v>234</v>
      </c>
      <c r="C50" s="137">
        <f t="shared" si="38"/>
        <v>0</v>
      </c>
      <c r="D50" s="138"/>
      <c r="E50" s="139">
        <f t="shared" si="43"/>
        <v>0</v>
      </c>
      <c r="F50" s="154"/>
      <c r="G50" s="140"/>
      <c r="H50" s="140"/>
      <c r="I50" s="140"/>
      <c r="J50" s="140"/>
      <c r="K50" s="149"/>
      <c r="L50" s="141">
        <f t="shared" si="44"/>
        <v>0</v>
      </c>
      <c r="M50" s="154">
        <f>příjmy!B32</f>
        <v>0</v>
      </c>
      <c r="N50" s="140"/>
      <c r="O50" s="140"/>
      <c r="P50" s="140"/>
      <c r="Q50" s="197"/>
      <c r="R50" s="140"/>
      <c r="S50" s="140"/>
      <c r="T50" s="142"/>
      <c r="U50" s="140"/>
      <c r="V50" s="140"/>
      <c r="W50" s="141">
        <f t="shared" si="45"/>
        <v>0</v>
      </c>
      <c r="X50" s="154">
        <f>příjmy!B79</f>
        <v>0</v>
      </c>
      <c r="Y50" s="140"/>
      <c r="Z50" s="140"/>
      <c r="AA50" s="140"/>
      <c r="AB50" s="140"/>
      <c r="AC50" s="140"/>
      <c r="AD50" s="140"/>
      <c r="AE50" s="140"/>
      <c r="AF50" s="140"/>
      <c r="AG50" s="140"/>
      <c r="AH50" s="140">
        <f>příjmy!B151</f>
        <v>0</v>
      </c>
      <c r="AI50" s="140"/>
      <c r="AJ50" s="143"/>
      <c r="AK50" s="144"/>
      <c r="AL50" s="141">
        <f t="shared" si="46"/>
        <v>0</v>
      </c>
      <c r="AM50" s="154"/>
      <c r="AN50" s="140"/>
      <c r="AO50" s="149">
        <f>příjmy!B80</f>
        <v>0</v>
      </c>
      <c r="AP50" s="144">
        <f>příjmy!B246+příjmy!B247+příjmy!B171</f>
        <v>0</v>
      </c>
      <c r="AQ50" s="146"/>
      <c r="AR50" s="7"/>
      <c r="AS50" s="136"/>
      <c r="AT50" s="8" t="s">
        <v>234</v>
      </c>
      <c r="AU50" s="137">
        <f t="shared" si="39"/>
        <v>565</v>
      </c>
      <c r="AV50" s="8"/>
      <c r="AW50" s="147">
        <f t="shared" si="47"/>
        <v>0</v>
      </c>
      <c r="AX50" s="154"/>
      <c r="AY50" s="140">
        <f>výdaje!B44</f>
        <v>0</v>
      </c>
      <c r="AZ50" s="140"/>
      <c r="BA50" s="140"/>
      <c r="BB50" s="140"/>
      <c r="BC50" s="140"/>
      <c r="BD50" s="149"/>
      <c r="BE50" s="148">
        <f t="shared" si="50"/>
        <v>200</v>
      </c>
      <c r="BF50" s="140"/>
      <c r="BG50" s="140"/>
      <c r="BH50" s="140">
        <f>výdaje!B150</f>
        <v>0</v>
      </c>
      <c r="BI50" s="140"/>
      <c r="BJ50" s="149">
        <f>výdaje!B202</f>
        <v>200</v>
      </c>
      <c r="BK50" s="144"/>
      <c r="BL50" s="150">
        <f t="shared" si="51"/>
        <v>105</v>
      </c>
      <c r="BM50" s="154"/>
      <c r="BN50" s="140"/>
      <c r="BO50" s="140"/>
      <c r="BP50" s="140"/>
      <c r="BQ50" s="140">
        <f>výdaje!B304</f>
        <v>105</v>
      </c>
      <c r="BR50" s="149"/>
      <c r="BS50" s="148">
        <f t="shared" si="48"/>
        <v>40</v>
      </c>
      <c r="BT50" s="154"/>
      <c r="BU50" s="140"/>
      <c r="BV50" s="140"/>
      <c r="BW50" s="140"/>
      <c r="BX50" s="140">
        <f>výdaje!B377</f>
        <v>0</v>
      </c>
      <c r="BY50" s="140"/>
      <c r="BZ50" s="149">
        <f>výdaje!B423</f>
        <v>40</v>
      </c>
      <c r="CA50" s="148">
        <f t="shared" si="52"/>
        <v>0</v>
      </c>
      <c r="CB50" s="154"/>
      <c r="CC50" s="140"/>
      <c r="CD50" s="140"/>
      <c r="CE50" s="140"/>
      <c r="CF50" s="149"/>
      <c r="CG50" s="148">
        <f t="shared" si="53"/>
        <v>0</v>
      </c>
      <c r="CH50" s="154"/>
      <c r="CI50" s="149"/>
      <c r="CJ50" s="144">
        <f t="shared" si="54"/>
        <v>0</v>
      </c>
      <c r="CK50" s="154"/>
      <c r="CL50" s="149"/>
      <c r="CM50" s="144"/>
      <c r="CN50" s="144"/>
      <c r="CO50" s="144">
        <f t="shared" si="55"/>
        <v>0</v>
      </c>
      <c r="CP50" s="154"/>
      <c r="CQ50" s="149"/>
      <c r="CR50" s="144"/>
      <c r="CS50" s="144"/>
      <c r="CT50" s="144"/>
      <c r="CU50" s="148">
        <f t="shared" si="49"/>
        <v>220</v>
      </c>
      <c r="CV50" s="154">
        <f>výdaje!B680+výdaje!B681</f>
        <v>220</v>
      </c>
      <c r="CW50" s="140"/>
      <c r="CX50" s="153"/>
      <c r="CY50" s="153">
        <f>výdaje!B614</f>
        <v>0</v>
      </c>
      <c r="CZ50" s="146"/>
    </row>
    <row r="51" spans="1:104" ht="12" customHeight="1" thickBot="1" thickTop="1">
      <c r="A51" s="136"/>
      <c r="B51" s="8" t="s">
        <v>235</v>
      </c>
      <c r="C51" s="137">
        <f t="shared" si="38"/>
        <v>0</v>
      </c>
      <c r="D51" s="138"/>
      <c r="E51" s="139">
        <f t="shared" si="43"/>
        <v>0</v>
      </c>
      <c r="F51" s="154"/>
      <c r="G51" s="140"/>
      <c r="H51" s="140"/>
      <c r="I51" s="140"/>
      <c r="J51" s="140"/>
      <c r="K51" s="149"/>
      <c r="L51" s="141">
        <f t="shared" si="44"/>
        <v>0</v>
      </c>
      <c r="M51" s="154"/>
      <c r="N51" s="140"/>
      <c r="O51" s="140"/>
      <c r="P51" s="140"/>
      <c r="Q51" s="197"/>
      <c r="R51" s="140"/>
      <c r="S51" s="140"/>
      <c r="T51" s="142"/>
      <c r="U51" s="140"/>
      <c r="V51" s="140"/>
      <c r="W51" s="141">
        <f t="shared" si="45"/>
        <v>0</v>
      </c>
      <c r="X51" s="154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3"/>
      <c r="AK51" s="144"/>
      <c r="AL51" s="141">
        <f t="shared" si="46"/>
        <v>0</v>
      </c>
      <c r="AM51" s="154"/>
      <c r="AN51" s="140"/>
      <c r="AO51" s="149"/>
      <c r="AP51" s="144"/>
      <c r="AQ51" s="146"/>
      <c r="AR51" s="7"/>
      <c r="AS51" s="136"/>
      <c r="AT51" s="8" t="s">
        <v>235</v>
      </c>
      <c r="AU51" s="137">
        <f t="shared" si="39"/>
        <v>400</v>
      </c>
      <c r="AV51" s="8"/>
      <c r="AW51" s="147">
        <f t="shared" si="47"/>
        <v>0</v>
      </c>
      <c r="AX51" s="154"/>
      <c r="AY51" s="140"/>
      <c r="AZ51" s="140"/>
      <c r="BA51" s="140"/>
      <c r="BB51" s="140"/>
      <c r="BC51" s="140"/>
      <c r="BD51" s="149"/>
      <c r="BE51" s="148">
        <f t="shared" si="50"/>
        <v>105</v>
      </c>
      <c r="BF51" s="140"/>
      <c r="BG51" s="140"/>
      <c r="BH51" s="140">
        <f>výdaje!B151</f>
        <v>0</v>
      </c>
      <c r="BI51" s="140"/>
      <c r="BJ51" s="149">
        <f>výdaje!B203</f>
        <v>105</v>
      </c>
      <c r="BK51" s="144"/>
      <c r="BL51" s="150">
        <f t="shared" si="51"/>
        <v>25</v>
      </c>
      <c r="BM51" s="154">
        <f>výdaje!B242</f>
        <v>0</v>
      </c>
      <c r="BN51" s="140"/>
      <c r="BO51" s="140">
        <f>výdaje!B278</f>
        <v>25</v>
      </c>
      <c r="BP51" s="140"/>
      <c r="BQ51" s="140"/>
      <c r="BR51" s="149"/>
      <c r="BS51" s="148">
        <f t="shared" si="48"/>
        <v>0</v>
      </c>
      <c r="BT51" s="154"/>
      <c r="BU51" s="140"/>
      <c r="BV51" s="140"/>
      <c r="BW51" s="140"/>
      <c r="BX51" s="140"/>
      <c r="BY51" s="140"/>
      <c r="BZ51" s="149">
        <f>výdaje!B424</f>
        <v>0</v>
      </c>
      <c r="CA51" s="148">
        <f t="shared" si="52"/>
        <v>20</v>
      </c>
      <c r="CB51" s="154">
        <f>výdaje!B463</f>
        <v>20</v>
      </c>
      <c r="CC51" s="140"/>
      <c r="CD51" s="140"/>
      <c r="CE51" s="140"/>
      <c r="CF51" s="149"/>
      <c r="CG51" s="148">
        <f t="shared" si="53"/>
        <v>0</v>
      </c>
      <c r="CH51" s="154"/>
      <c r="CI51" s="149"/>
      <c r="CJ51" s="144">
        <f t="shared" si="54"/>
        <v>0</v>
      </c>
      <c r="CK51" s="154"/>
      <c r="CL51" s="149"/>
      <c r="CM51" s="144"/>
      <c r="CN51" s="144"/>
      <c r="CO51" s="144">
        <f t="shared" si="55"/>
        <v>0</v>
      </c>
      <c r="CP51" s="154"/>
      <c r="CQ51" s="149"/>
      <c r="CR51" s="144"/>
      <c r="CS51" s="144"/>
      <c r="CT51" s="144"/>
      <c r="CU51" s="148">
        <f t="shared" si="49"/>
        <v>250</v>
      </c>
      <c r="CV51" s="154">
        <f>výdaje!B694</f>
        <v>250</v>
      </c>
      <c r="CW51" s="140"/>
      <c r="CX51" s="153"/>
      <c r="CY51" s="153">
        <f>výdaje!B615</f>
        <v>0</v>
      </c>
      <c r="CZ51" s="146"/>
    </row>
    <row r="52" spans="1:104" ht="12" customHeight="1" thickBot="1" thickTop="1">
      <c r="A52" s="136"/>
      <c r="B52" s="8" t="s">
        <v>236</v>
      </c>
      <c r="C52" s="137">
        <f t="shared" si="38"/>
        <v>802</v>
      </c>
      <c r="D52" s="138"/>
      <c r="E52" s="139">
        <f t="shared" si="43"/>
        <v>0</v>
      </c>
      <c r="F52" s="154"/>
      <c r="G52" s="140"/>
      <c r="H52" s="140"/>
      <c r="I52" s="140"/>
      <c r="J52" s="140"/>
      <c r="K52" s="149"/>
      <c r="L52" s="141">
        <f t="shared" si="44"/>
        <v>0</v>
      </c>
      <c r="M52" s="140"/>
      <c r="N52" s="140"/>
      <c r="O52" s="140"/>
      <c r="P52" s="140"/>
      <c r="Q52" s="197"/>
      <c r="R52" s="140"/>
      <c r="S52" s="140"/>
      <c r="T52" s="142"/>
      <c r="U52" s="140"/>
      <c r="V52" s="140"/>
      <c r="W52" s="141">
        <f t="shared" si="45"/>
        <v>802</v>
      </c>
      <c r="X52" s="154">
        <f>příjmy!B81</f>
        <v>0</v>
      </c>
      <c r="Y52" s="140"/>
      <c r="Z52" s="140"/>
      <c r="AA52" s="140"/>
      <c r="AB52" s="140">
        <f>příjmy!B105</f>
        <v>802</v>
      </c>
      <c r="AC52" s="140"/>
      <c r="AD52" s="140"/>
      <c r="AE52" s="140"/>
      <c r="AF52" s="140"/>
      <c r="AG52" s="140"/>
      <c r="AH52" s="140"/>
      <c r="AI52" s="140"/>
      <c r="AJ52" s="143"/>
      <c r="AK52" s="144"/>
      <c r="AL52" s="141">
        <f t="shared" si="46"/>
        <v>0</v>
      </c>
      <c r="AM52" s="154"/>
      <c r="AN52" s="140"/>
      <c r="AO52" s="149"/>
      <c r="AP52" s="144"/>
      <c r="AQ52" s="146"/>
      <c r="AR52" s="7"/>
      <c r="AS52" s="136"/>
      <c r="AT52" s="8" t="s">
        <v>236</v>
      </c>
      <c r="AU52" s="137">
        <f t="shared" si="39"/>
        <v>75</v>
      </c>
      <c r="AV52" s="8"/>
      <c r="AW52" s="147">
        <f t="shared" si="47"/>
        <v>0</v>
      </c>
      <c r="AX52" s="140">
        <f>výdaje!B17</f>
        <v>0</v>
      </c>
      <c r="AY52" s="140">
        <f>výdaje!B45</f>
        <v>0</v>
      </c>
      <c r="AZ52" s="140"/>
      <c r="BA52" s="140">
        <f>výdaje!B75</f>
        <v>0</v>
      </c>
      <c r="BB52" s="140">
        <f>výdaje!B101</f>
        <v>0</v>
      </c>
      <c r="BC52" s="140"/>
      <c r="BD52" s="149"/>
      <c r="BE52" s="148">
        <f t="shared" si="50"/>
        <v>0</v>
      </c>
      <c r="BF52" s="140"/>
      <c r="BG52" s="140"/>
      <c r="BH52" s="140"/>
      <c r="BI52" s="140"/>
      <c r="BJ52" s="149">
        <f>výdaje!B204</f>
        <v>0</v>
      </c>
      <c r="BK52" s="144">
        <f>výdaje!B222</f>
        <v>0</v>
      </c>
      <c r="BL52" s="150">
        <f t="shared" si="51"/>
        <v>0</v>
      </c>
      <c r="BM52" s="140">
        <f>výdaje!B243</f>
        <v>0</v>
      </c>
      <c r="BN52" s="140">
        <f>výdaje!B257</f>
        <v>0</v>
      </c>
      <c r="BO52" s="140">
        <f>výdaje!B279</f>
        <v>0</v>
      </c>
      <c r="BP52" s="140"/>
      <c r="BQ52" s="140">
        <f>výdaje!B305</f>
        <v>0</v>
      </c>
      <c r="BR52" s="140">
        <f>výdaje!B309</f>
        <v>0</v>
      </c>
      <c r="BS52" s="148">
        <f t="shared" si="48"/>
        <v>0</v>
      </c>
      <c r="BT52" s="140"/>
      <c r="BU52" s="140">
        <f>výdaje!B346</f>
        <v>0</v>
      </c>
      <c r="BV52" s="140"/>
      <c r="BW52" s="140"/>
      <c r="BX52" s="140">
        <f>výdaje!B378</f>
        <v>0</v>
      </c>
      <c r="BY52" s="140"/>
      <c r="BZ52" s="140">
        <f>výdaje!B425</f>
        <v>0</v>
      </c>
      <c r="CA52" s="148">
        <f t="shared" si="52"/>
        <v>0</v>
      </c>
      <c r="CB52" s="140">
        <f>výdaje!B464</f>
        <v>0</v>
      </c>
      <c r="CC52" s="140"/>
      <c r="CD52" s="140">
        <f>výdaje!B492</f>
        <v>0</v>
      </c>
      <c r="CE52" s="140" t="s">
        <v>1047</v>
      </c>
      <c r="CF52" s="140"/>
      <c r="CG52" s="148">
        <f t="shared" si="53"/>
        <v>0</v>
      </c>
      <c r="CH52" s="140"/>
      <c r="CI52" s="140"/>
      <c r="CJ52" s="144">
        <f t="shared" si="54"/>
        <v>0</v>
      </c>
      <c r="CK52" s="154"/>
      <c r="CL52" s="149"/>
      <c r="CM52" s="144"/>
      <c r="CN52" s="144"/>
      <c r="CO52" s="144">
        <f t="shared" si="55"/>
        <v>0</v>
      </c>
      <c r="CP52" s="154"/>
      <c r="CQ52" s="149">
        <f>výdaje!B579</f>
        <v>0</v>
      </c>
      <c r="CR52" s="144"/>
      <c r="CS52" s="144"/>
      <c r="CT52" s="144"/>
      <c r="CU52" s="148">
        <f t="shared" si="49"/>
        <v>75</v>
      </c>
      <c r="CV52" s="140">
        <f>výdaje!B710+výdaje!B711</f>
        <v>75</v>
      </c>
      <c r="CW52" s="140"/>
      <c r="CX52" s="153"/>
      <c r="CY52" s="153"/>
      <c r="CZ52" s="146"/>
    </row>
    <row r="53" spans="1:104" ht="12" customHeight="1" thickBot="1" thickTop="1">
      <c r="A53" s="136"/>
      <c r="B53" s="933" t="s">
        <v>1086</v>
      </c>
      <c r="C53" s="137">
        <f t="shared" si="38"/>
        <v>90</v>
      </c>
      <c r="D53" s="138"/>
      <c r="E53" s="139">
        <f t="shared" si="43"/>
        <v>0</v>
      </c>
      <c r="F53" s="154"/>
      <c r="G53" s="140"/>
      <c r="H53" s="140"/>
      <c r="I53" s="140"/>
      <c r="J53" s="140"/>
      <c r="K53" s="149"/>
      <c r="L53" s="141">
        <f t="shared" si="44"/>
        <v>0</v>
      </c>
      <c r="M53" s="174"/>
      <c r="N53" s="199"/>
      <c r="O53" s="199"/>
      <c r="P53" s="199"/>
      <c r="Q53" s="200"/>
      <c r="R53" s="199"/>
      <c r="S53" s="199"/>
      <c r="T53" s="201"/>
      <c r="U53" s="199"/>
      <c r="V53" s="199"/>
      <c r="W53" s="141">
        <f t="shared" si="45"/>
        <v>0</v>
      </c>
      <c r="X53" s="154">
        <f>příjmy!B82</f>
        <v>0</v>
      </c>
      <c r="Y53" s="140"/>
      <c r="Z53" s="140"/>
      <c r="AA53" s="140"/>
      <c r="AB53" s="140">
        <f>příjmy!B106</f>
        <v>0</v>
      </c>
      <c r="AC53" s="140"/>
      <c r="AD53" s="140"/>
      <c r="AE53" s="140"/>
      <c r="AF53" s="140"/>
      <c r="AG53" s="140">
        <f>příjmy!B157</f>
        <v>0</v>
      </c>
      <c r="AH53" s="140">
        <f>příjmy!B172</f>
        <v>0</v>
      </c>
      <c r="AI53" s="140"/>
      <c r="AJ53" s="143"/>
      <c r="AK53" s="144"/>
      <c r="AL53" s="141">
        <f t="shared" si="46"/>
        <v>0</v>
      </c>
      <c r="AM53" s="154"/>
      <c r="AN53" s="140"/>
      <c r="AO53" s="149"/>
      <c r="AP53" s="144">
        <f>příjmy!B249</f>
        <v>60</v>
      </c>
      <c r="AQ53" s="146">
        <f>příjmy!B243</f>
        <v>30</v>
      </c>
      <c r="AR53" s="7"/>
      <c r="AS53" s="136"/>
      <c r="AT53" s="933" t="s">
        <v>1086</v>
      </c>
      <c r="AU53" s="137">
        <f t="shared" si="39"/>
        <v>123</v>
      </c>
      <c r="AV53" s="8"/>
      <c r="AW53" s="147">
        <f t="shared" si="47"/>
        <v>13</v>
      </c>
      <c r="AX53" s="174">
        <f>výdaje!B18</f>
        <v>0</v>
      </c>
      <c r="AY53" s="199">
        <f>výdaje!B46</f>
        <v>13</v>
      </c>
      <c r="AZ53" s="199"/>
      <c r="BA53" s="199">
        <f>výdaje!B76</f>
        <v>0</v>
      </c>
      <c r="BB53" s="199">
        <f>výdaje!B102</f>
        <v>0</v>
      </c>
      <c r="BC53" s="199"/>
      <c r="BD53" s="175"/>
      <c r="BE53" s="148">
        <f t="shared" si="50"/>
        <v>10</v>
      </c>
      <c r="BF53" s="199"/>
      <c r="BG53" s="199"/>
      <c r="BH53" s="199">
        <f>výdaje!B152</f>
        <v>0</v>
      </c>
      <c r="BI53" s="199"/>
      <c r="BJ53" s="175">
        <f>výdaje!B205</f>
        <v>10</v>
      </c>
      <c r="BK53" s="144"/>
      <c r="BL53" s="150">
        <f t="shared" si="51"/>
        <v>30</v>
      </c>
      <c r="BM53" s="174">
        <f>výdaje!B244</f>
        <v>0</v>
      </c>
      <c r="BN53" s="199"/>
      <c r="BO53" s="199">
        <f>výdaje!B280</f>
        <v>30</v>
      </c>
      <c r="BP53" s="199">
        <f>výdaje!B288</f>
        <v>0</v>
      </c>
      <c r="BQ53" s="199"/>
      <c r="BR53" s="175"/>
      <c r="BS53" s="148">
        <f t="shared" si="48"/>
        <v>19</v>
      </c>
      <c r="BT53" s="174">
        <f>výdaje!B328</f>
        <v>0</v>
      </c>
      <c r="BU53" s="199">
        <f>výdaje!B347</f>
        <v>1</v>
      </c>
      <c r="BV53" s="199"/>
      <c r="BW53" s="199"/>
      <c r="BX53" s="199"/>
      <c r="BY53" s="199">
        <f>výdaje!B390</f>
        <v>0</v>
      </c>
      <c r="BZ53" s="175">
        <f>výdaje!B426</f>
        <v>18</v>
      </c>
      <c r="CA53" s="148">
        <f t="shared" si="52"/>
        <v>3</v>
      </c>
      <c r="CB53" s="174">
        <f>výdaje!B465</f>
        <v>0</v>
      </c>
      <c r="CC53" s="199"/>
      <c r="CD53" s="199">
        <f>výdaje!B493</f>
        <v>3</v>
      </c>
      <c r="CE53" s="199">
        <f>výdaje!B510</f>
        <v>0</v>
      </c>
      <c r="CF53" s="175"/>
      <c r="CG53" s="148">
        <f t="shared" si="53"/>
        <v>0</v>
      </c>
      <c r="CH53" s="174"/>
      <c r="CI53" s="175"/>
      <c r="CJ53" s="144">
        <f t="shared" si="54"/>
        <v>0</v>
      </c>
      <c r="CK53" s="174"/>
      <c r="CL53" s="175">
        <f>výdaje!B535</f>
        <v>0</v>
      </c>
      <c r="CM53" s="144">
        <f>výdaje!B552</f>
        <v>12</v>
      </c>
      <c r="CN53" s="144"/>
      <c r="CO53" s="144">
        <f t="shared" si="55"/>
        <v>6</v>
      </c>
      <c r="CP53" s="154"/>
      <c r="CQ53" s="149">
        <f>výdaje!B586</f>
        <v>6</v>
      </c>
      <c r="CR53" s="144"/>
      <c r="CS53" s="144">
        <f>výdaje!B638</f>
        <v>30</v>
      </c>
      <c r="CT53" s="144"/>
      <c r="CU53" s="148">
        <f t="shared" si="49"/>
        <v>0</v>
      </c>
      <c r="CV53" s="174"/>
      <c r="CW53" s="199"/>
      <c r="CX53" s="153"/>
      <c r="CY53" s="153"/>
      <c r="CZ53" s="146"/>
    </row>
    <row r="54" spans="1:104" ht="12" customHeight="1" thickBot="1" thickTop="1">
      <c r="A54" s="136"/>
      <c r="B54" s="933" t="s">
        <v>1087</v>
      </c>
      <c r="C54" s="137">
        <f t="shared" si="38"/>
        <v>0</v>
      </c>
      <c r="D54" s="138"/>
      <c r="E54" s="139">
        <f t="shared" si="43"/>
        <v>0</v>
      </c>
      <c r="F54" s="154"/>
      <c r="G54" s="140"/>
      <c r="H54" s="140"/>
      <c r="I54" s="140"/>
      <c r="J54" s="140"/>
      <c r="K54" s="149"/>
      <c r="L54" s="141">
        <f t="shared" si="44"/>
        <v>0</v>
      </c>
      <c r="M54" s="154"/>
      <c r="N54" s="140"/>
      <c r="O54" s="140"/>
      <c r="P54" s="140"/>
      <c r="Q54" s="197"/>
      <c r="R54" s="140"/>
      <c r="S54" s="140"/>
      <c r="T54" s="142"/>
      <c r="U54" s="140"/>
      <c r="V54" s="140"/>
      <c r="W54" s="141">
        <f t="shared" si="45"/>
        <v>0</v>
      </c>
      <c r="X54" s="154">
        <f>příjmy!B83</f>
        <v>0</v>
      </c>
      <c r="Y54" s="140"/>
      <c r="Z54" s="140"/>
      <c r="AA54" s="140"/>
      <c r="AB54" s="140">
        <f>příjmy!B107</f>
        <v>0</v>
      </c>
      <c r="AC54" s="140"/>
      <c r="AD54" s="140"/>
      <c r="AE54" s="140"/>
      <c r="AF54" s="140"/>
      <c r="AG54" s="140"/>
      <c r="AH54" s="140">
        <f>příjmy!B173+příjmy!B174+příjmy!B175</f>
        <v>0</v>
      </c>
      <c r="AI54" s="140"/>
      <c r="AJ54" s="143"/>
      <c r="AK54" s="144"/>
      <c r="AL54" s="141">
        <f t="shared" si="46"/>
        <v>0</v>
      </c>
      <c r="AM54" s="154"/>
      <c r="AN54" s="140"/>
      <c r="AO54" s="149"/>
      <c r="AP54" s="144"/>
      <c r="AQ54" s="146"/>
      <c r="AR54" s="7"/>
      <c r="AS54" s="136"/>
      <c r="AT54" s="933" t="s">
        <v>1087</v>
      </c>
      <c r="AU54" s="137">
        <f t="shared" si="39"/>
        <v>380</v>
      </c>
      <c r="AV54" s="8"/>
      <c r="AW54" s="147">
        <f t="shared" si="47"/>
        <v>0</v>
      </c>
      <c r="AX54" s="140"/>
      <c r="AY54" s="140">
        <f>výdaje!B47</f>
        <v>0</v>
      </c>
      <c r="AZ54" s="140"/>
      <c r="BA54" s="140">
        <f>výdaje!B77</f>
        <v>0</v>
      </c>
      <c r="BB54" s="140">
        <f>výdaje!B103</f>
        <v>0</v>
      </c>
      <c r="BC54" s="140"/>
      <c r="BD54" s="149"/>
      <c r="BE54" s="148">
        <f t="shared" si="50"/>
        <v>0</v>
      </c>
      <c r="BF54" s="140">
        <f>výdaje!B130</f>
        <v>0</v>
      </c>
      <c r="BG54" s="140">
        <f>výdaje!B172</f>
        <v>0</v>
      </c>
      <c r="BH54" s="140">
        <f>výdaje!B153</f>
        <v>0</v>
      </c>
      <c r="BI54" s="140"/>
      <c r="BJ54" s="149">
        <f>výdaje!B206</f>
        <v>0</v>
      </c>
      <c r="BK54" s="144"/>
      <c r="BL54" s="150">
        <f t="shared" si="51"/>
        <v>0</v>
      </c>
      <c r="BM54" s="140">
        <f>výdaje!B245</f>
        <v>0</v>
      </c>
      <c r="BN54" s="140">
        <f>výdaje!B258</f>
        <v>0</v>
      </c>
      <c r="BO54" s="140">
        <f>výdaje!B281</f>
        <v>0</v>
      </c>
      <c r="BP54" s="140"/>
      <c r="BQ54" s="140">
        <f>výdaje!B306</f>
        <v>0</v>
      </c>
      <c r="BR54" s="140"/>
      <c r="BS54" s="148">
        <f t="shared" si="48"/>
        <v>0</v>
      </c>
      <c r="BT54" s="140"/>
      <c r="BU54" s="140">
        <f>výdaje!B348</f>
        <v>0</v>
      </c>
      <c r="BV54" s="140"/>
      <c r="BW54" s="140"/>
      <c r="BX54" s="140"/>
      <c r="BY54" s="140"/>
      <c r="BZ54" s="140">
        <f>výdaje!B427</f>
        <v>0</v>
      </c>
      <c r="CA54" s="148">
        <f t="shared" si="52"/>
        <v>0</v>
      </c>
      <c r="CB54" s="140">
        <f>výdaje!B466</f>
        <v>0</v>
      </c>
      <c r="CC54" s="140"/>
      <c r="CD54" s="140">
        <f>výdaje!B494</f>
        <v>0</v>
      </c>
      <c r="CE54" s="140">
        <f>výdaje!B511</f>
        <v>0</v>
      </c>
      <c r="CF54" s="140"/>
      <c r="CG54" s="148">
        <f t="shared" si="53"/>
        <v>0</v>
      </c>
      <c r="CH54" s="140"/>
      <c r="CI54" s="140"/>
      <c r="CJ54" s="144">
        <f t="shared" si="54"/>
        <v>0</v>
      </c>
      <c r="CK54" s="154"/>
      <c r="CL54" s="149">
        <f>výdaje!B536</f>
        <v>0</v>
      </c>
      <c r="CM54" s="144">
        <f>výdaje!B551</f>
        <v>230</v>
      </c>
      <c r="CN54" s="144"/>
      <c r="CO54" s="144">
        <f t="shared" si="55"/>
        <v>0</v>
      </c>
      <c r="CP54" s="154"/>
      <c r="CQ54" s="149"/>
      <c r="CR54" s="144"/>
      <c r="CS54" s="144"/>
      <c r="CT54" s="144"/>
      <c r="CU54" s="148">
        <f t="shared" si="49"/>
        <v>150</v>
      </c>
      <c r="CV54" s="140">
        <f>výdaje!B714+výdaje!B723</f>
        <v>150</v>
      </c>
      <c r="CW54" s="140"/>
      <c r="CX54" s="153"/>
      <c r="CY54" s="153">
        <f>výdaje!B616</f>
        <v>0</v>
      </c>
      <c r="CZ54" s="146"/>
    </row>
    <row r="55" spans="1:104" ht="12" customHeight="1" thickBot="1" thickTop="1">
      <c r="A55" s="202"/>
      <c r="B55" s="934" t="s">
        <v>1088</v>
      </c>
      <c r="C55" s="137">
        <f t="shared" si="38"/>
        <v>602</v>
      </c>
      <c r="D55" s="138"/>
      <c r="E55" s="139">
        <f t="shared" si="43"/>
        <v>0</v>
      </c>
      <c r="F55" s="154"/>
      <c r="G55" s="140"/>
      <c r="H55" s="140"/>
      <c r="I55" s="140"/>
      <c r="J55" s="140"/>
      <c r="K55" s="149"/>
      <c r="L55" s="141">
        <f t="shared" si="44"/>
        <v>0</v>
      </c>
      <c r="M55" s="154"/>
      <c r="N55" s="140"/>
      <c r="O55" s="140"/>
      <c r="P55" s="140"/>
      <c r="Q55" s="197"/>
      <c r="R55" s="140"/>
      <c r="S55" s="140"/>
      <c r="T55" s="142"/>
      <c r="U55" s="140"/>
      <c r="V55" s="140"/>
      <c r="W55" s="141">
        <f t="shared" si="45"/>
        <v>0</v>
      </c>
      <c r="X55" s="154">
        <f>příjmy!B84</f>
        <v>0</v>
      </c>
      <c r="Y55" s="140"/>
      <c r="Z55" s="140"/>
      <c r="AA55" s="140"/>
      <c r="AB55" s="140">
        <f>příjmy!B108</f>
        <v>0</v>
      </c>
      <c r="AC55" s="140"/>
      <c r="AD55" s="140"/>
      <c r="AE55" s="140">
        <f>příjmy!B124</f>
        <v>0</v>
      </c>
      <c r="AF55" s="140"/>
      <c r="AG55" s="140"/>
      <c r="AH55" s="140"/>
      <c r="AI55" s="140"/>
      <c r="AJ55" s="143"/>
      <c r="AK55" s="144"/>
      <c r="AL55" s="141">
        <f t="shared" si="46"/>
        <v>0</v>
      </c>
      <c r="AM55" s="154"/>
      <c r="AN55" s="140"/>
      <c r="AO55" s="149">
        <f>příjmy!B212</f>
        <v>0</v>
      </c>
      <c r="AP55" s="144">
        <f>příjmy!B252</f>
        <v>602</v>
      </c>
      <c r="AQ55" s="146"/>
      <c r="AR55" s="7"/>
      <c r="AS55" s="136"/>
      <c r="AT55" s="934" t="s">
        <v>1088</v>
      </c>
      <c r="AU55" s="137">
        <f t="shared" si="39"/>
        <v>871</v>
      </c>
      <c r="AV55" s="8"/>
      <c r="AW55" s="147">
        <f t="shared" si="47"/>
        <v>41</v>
      </c>
      <c r="AX55" s="140">
        <f>výdaje!B19</f>
        <v>0</v>
      </c>
      <c r="AY55" s="140">
        <f>výdaje!B48</f>
        <v>30</v>
      </c>
      <c r="AZ55" s="140"/>
      <c r="BA55" s="140">
        <f>výdaje!B78</f>
        <v>8</v>
      </c>
      <c r="BB55" s="140">
        <f>výdaje!B104</f>
        <v>3</v>
      </c>
      <c r="BC55" s="140"/>
      <c r="BD55" s="149"/>
      <c r="BE55" s="148">
        <f t="shared" si="50"/>
        <v>46</v>
      </c>
      <c r="BF55" s="140">
        <f>výdaje!B129</f>
        <v>0</v>
      </c>
      <c r="BG55" s="140"/>
      <c r="BH55" s="140">
        <f>výdaje!B154</f>
        <v>0</v>
      </c>
      <c r="BI55" s="140"/>
      <c r="BJ55" s="149">
        <f>výdaje!B207</f>
        <v>46</v>
      </c>
      <c r="BK55" s="144"/>
      <c r="BL55" s="150">
        <f t="shared" si="51"/>
        <v>10</v>
      </c>
      <c r="BM55" s="140">
        <f>výdaje!B246</f>
        <v>0</v>
      </c>
      <c r="BN55" s="140">
        <f>výdaje!B259</f>
        <v>0</v>
      </c>
      <c r="BO55" s="140">
        <f>výdaje!B282</f>
        <v>0</v>
      </c>
      <c r="BP55" s="140"/>
      <c r="BQ55" s="140">
        <f>výdaje!B307</f>
        <v>10</v>
      </c>
      <c r="BR55" s="140"/>
      <c r="BS55" s="148">
        <f t="shared" si="48"/>
        <v>5</v>
      </c>
      <c r="BT55" s="140"/>
      <c r="BU55" s="140">
        <f>výdaje!B349</f>
        <v>0</v>
      </c>
      <c r="BV55" s="140"/>
      <c r="BW55" s="140"/>
      <c r="BX55" s="140"/>
      <c r="BY55" s="140"/>
      <c r="BZ55" s="140">
        <f>výdaje!B428</f>
        <v>5</v>
      </c>
      <c r="CA55" s="148">
        <f t="shared" si="52"/>
        <v>0</v>
      </c>
      <c r="CB55" s="140">
        <f>výdaje!B467</f>
        <v>0</v>
      </c>
      <c r="CC55" s="140"/>
      <c r="CD55" s="140"/>
      <c r="CE55" s="140">
        <f>výdaje!B512</f>
        <v>0</v>
      </c>
      <c r="CF55" s="140"/>
      <c r="CG55" s="148">
        <f t="shared" si="53"/>
        <v>0</v>
      </c>
      <c r="CH55" s="140"/>
      <c r="CI55" s="140"/>
      <c r="CJ55" s="144">
        <f t="shared" si="54"/>
        <v>0</v>
      </c>
      <c r="CK55" s="154"/>
      <c r="CL55" s="149">
        <f>výdaje!B538</f>
        <v>0</v>
      </c>
      <c r="CM55" s="144"/>
      <c r="CN55" s="144"/>
      <c r="CO55" s="144">
        <f t="shared" si="55"/>
        <v>0</v>
      </c>
      <c r="CP55" s="154"/>
      <c r="CQ55" s="149">
        <f>výdaje!B581</f>
        <v>0</v>
      </c>
      <c r="CR55" s="144"/>
      <c r="CS55" s="144"/>
      <c r="CT55" s="144"/>
      <c r="CU55" s="148">
        <f t="shared" si="49"/>
        <v>769</v>
      </c>
      <c r="CV55" s="140">
        <f>výdaje!B712+výdaje!B718+výdaje!B725</f>
        <v>769</v>
      </c>
      <c r="CW55" s="140"/>
      <c r="CX55" s="153"/>
      <c r="CY55" s="153"/>
      <c r="CZ55" s="146"/>
    </row>
    <row r="56" spans="1:104" ht="12" customHeight="1" thickBot="1" thickTop="1">
      <c r="A56" s="136"/>
      <c r="B56" s="8" t="s">
        <v>237</v>
      </c>
      <c r="C56" s="137">
        <f t="shared" si="38"/>
        <v>5003</v>
      </c>
      <c r="D56" s="138"/>
      <c r="E56" s="139">
        <f t="shared" si="43"/>
        <v>0</v>
      </c>
      <c r="F56" s="203"/>
      <c r="G56" s="204"/>
      <c r="H56" s="204"/>
      <c r="I56" s="204"/>
      <c r="J56" s="205"/>
      <c r="K56" s="204"/>
      <c r="L56" s="141">
        <f t="shared" si="44"/>
        <v>0</v>
      </c>
      <c r="M56" s="203"/>
      <c r="N56" s="204"/>
      <c r="O56" s="204"/>
      <c r="P56" s="205"/>
      <c r="Q56" s="204"/>
      <c r="R56" s="204"/>
      <c r="S56" s="204"/>
      <c r="T56" s="206"/>
      <c r="U56" s="204"/>
      <c r="V56" s="204"/>
      <c r="W56" s="141">
        <f t="shared" si="45"/>
        <v>0</v>
      </c>
      <c r="X56" s="165">
        <f>příjmy!B85</f>
        <v>0</v>
      </c>
      <c r="Y56" s="207"/>
      <c r="Z56" s="207"/>
      <c r="AA56" s="207"/>
      <c r="AB56" s="207"/>
      <c r="AC56" s="207"/>
      <c r="AD56" s="207"/>
      <c r="AE56" s="207"/>
      <c r="AF56" s="207"/>
      <c r="AG56" s="207"/>
      <c r="AH56" s="207">
        <f>příjmy!B177+příjmy!B178</f>
        <v>0</v>
      </c>
      <c r="AI56" s="207"/>
      <c r="AJ56" s="143">
        <f>příjmy!B192+příjmy!B193+příjmy!B194</f>
        <v>5000</v>
      </c>
      <c r="AK56" s="144"/>
      <c r="AL56" s="141">
        <f t="shared" si="46"/>
        <v>0</v>
      </c>
      <c r="AM56" s="165"/>
      <c r="AN56" s="207"/>
      <c r="AO56" s="166"/>
      <c r="AP56" s="144">
        <f>příjmy!B195</f>
        <v>3</v>
      </c>
      <c r="AQ56" s="146"/>
      <c r="AR56" s="7"/>
      <c r="AS56" s="136"/>
      <c r="AT56" s="8" t="s">
        <v>237</v>
      </c>
      <c r="AU56" s="137">
        <f t="shared" si="39"/>
        <v>5497</v>
      </c>
      <c r="AV56" s="8"/>
      <c r="AW56" s="147">
        <f t="shared" si="47"/>
        <v>5494</v>
      </c>
      <c r="AX56" s="165">
        <f>výdaje!B20+výdaje!B21</f>
        <v>4100</v>
      </c>
      <c r="AY56" s="207">
        <f>výdaje!B49</f>
        <v>0</v>
      </c>
      <c r="AZ56" s="207"/>
      <c r="BA56" s="207">
        <f>výdaje!B79+výdaje!B80</f>
        <v>1025</v>
      </c>
      <c r="BB56" s="207">
        <f>výdaje!B105+výdaje!B106</f>
        <v>369</v>
      </c>
      <c r="BC56" s="207"/>
      <c r="BD56" s="166"/>
      <c r="BE56" s="148">
        <f t="shared" si="50"/>
        <v>0</v>
      </c>
      <c r="BF56" s="207"/>
      <c r="BG56" s="207"/>
      <c r="BH56" s="207"/>
      <c r="BI56" s="207"/>
      <c r="BJ56" s="166">
        <f>výdaje!B208+výdaje!B209</f>
        <v>0</v>
      </c>
      <c r="BK56" s="144"/>
      <c r="BL56" s="150">
        <f t="shared" si="51"/>
        <v>0</v>
      </c>
      <c r="BM56" s="165"/>
      <c r="BN56" s="207"/>
      <c r="BO56" s="207"/>
      <c r="BP56" s="207"/>
      <c r="BQ56" s="207">
        <f>výdaje!B308</f>
        <v>0</v>
      </c>
      <c r="BR56" s="166"/>
      <c r="BS56" s="148">
        <f t="shared" si="48"/>
        <v>3</v>
      </c>
      <c r="BT56" s="165"/>
      <c r="BU56" s="207">
        <f>výdaje!B350+výdaje!B351</f>
        <v>0</v>
      </c>
      <c r="BV56" s="207">
        <f>výdaje!B362</f>
        <v>3</v>
      </c>
      <c r="BW56" s="207"/>
      <c r="BX56" s="207"/>
      <c r="BY56" s="207"/>
      <c r="BZ56" s="166">
        <f>výdaje!B429+výdaje!B430</f>
        <v>0</v>
      </c>
      <c r="CA56" s="148">
        <f t="shared" si="52"/>
        <v>0</v>
      </c>
      <c r="CB56" s="165"/>
      <c r="CC56" s="207"/>
      <c r="CD56" s="207"/>
      <c r="CE56" s="207"/>
      <c r="CF56" s="166"/>
      <c r="CG56" s="148">
        <f t="shared" si="53"/>
        <v>0</v>
      </c>
      <c r="CH56" s="165"/>
      <c r="CI56" s="166"/>
      <c r="CJ56" s="144">
        <f t="shared" si="54"/>
        <v>0</v>
      </c>
      <c r="CK56" s="165"/>
      <c r="CL56" s="208">
        <f>výdaje!B537</f>
        <v>0</v>
      </c>
      <c r="CM56" s="144"/>
      <c r="CN56" s="144"/>
      <c r="CO56" s="144">
        <f t="shared" si="55"/>
        <v>0</v>
      </c>
      <c r="CP56" s="165"/>
      <c r="CQ56" s="166"/>
      <c r="CR56" s="144"/>
      <c r="CS56" s="144"/>
      <c r="CT56" s="144"/>
      <c r="CU56" s="148">
        <f t="shared" si="49"/>
        <v>0</v>
      </c>
      <c r="CV56" s="165"/>
      <c r="CW56" s="207"/>
      <c r="CX56" s="153"/>
      <c r="CY56" s="153"/>
      <c r="CZ56" s="146"/>
    </row>
    <row r="57" spans="1:104" ht="12.75" customHeight="1" thickBot="1" thickTop="1">
      <c r="A57" s="155" t="s">
        <v>238</v>
      </c>
      <c r="B57" s="156"/>
      <c r="C57" s="125">
        <f t="shared" si="38"/>
        <v>18</v>
      </c>
      <c r="D57" s="126"/>
      <c r="E57" s="157">
        <f aca="true" t="shared" si="56" ref="E57:AQ57">SUM(E58:E58)</f>
        <v>0</v>
      </c>
      <c r="F57" s="158">
        <f t="shared" si="56"/>
        <v>0</v>
      </c>
      <c r="G57" s="158">
        <f t="shared" si="56"/>
        <v>0</v>
      </c>
      <c r="H57" s="158">
        <f t="shared" si="56"/>
        <v>0</v>
      </c>
      <c r="I57" s="158">
        <f t="shared" si="56"/>
        <v>0</v>
      </c>
      <c r="J57" s="158">
        <f t="shared" si="56"/>
        <v>0</v>
      </c>
      <c r="K57" s="158">
        <f t="shared" si="56"/>
        <v>0</v>
      </c>
      <c r="L57" s="159">
        <f t="shared" si="56"/>
        <v>0</v>
      </c>
      <c r="M57" s="160">
        <f t="shared" si="56"/>
        <v>0</v>
      </c>
      <c r="N57" s="160">
        <f t="shared" si="56"/>
        <v>0</v>
      </c>
      <c r="O57" s="160">
        <f t="shared" si="56"/>
        <v>0</v>
      </c>
      <c r="P57" s="160">
        <f t="shared" si="56"/>
        <v>0</v>
      </c>
      <c r="Q57" s="160">
        <f t="shared" si="56"/>
        <v>0</v>
      </c>
      <c r="R57" s="160">
        <f t="shared" si="56"/>
        <v>0</v>
      </c>
      <c r="S57" s="160">
        <f t="shared" si="56"/>
        <v>0</v>
      </c>
      <c r="T57" s="160">
        <f t="shared" si="56"/>
        <v>0</v>
      </c>
      <c r="U57" s="160">
        <f t="shared" si="56"/>
        <v>0</v>
      </c>
      <c r="V57" s="160">
        <f t="shared" si="56"/>
        <v>0</v>
      </c>
      <c r="W57" s="159">
        <f t="shared" si="56"/>
        <v>18</v>
      </c>
      <c r="X57" s="160">
        <f t="shared" si="56"/>
        <v>0</v>
      </c>
      <c r="Y57" s="160">
        <f t="shared" si="56"/>
        <v>0</v>
      </c>
      <c r="Z57" s="160">
        <f t="shared" si="56"/>
        <v>0</v>
      </c>
      <c r="AA57" s="160">
        <f t="shared" si="56"/>
        <v>0</v>
      </c>
      <c r="AB57" s="160">
        <f t="shared" si="56"/>
        <v>0</v>
      </c>
      <c r="AC57" s="160">
        <f t="shared" si="56"/>
        <v>0</v>
      </c>
      <c r="AD57" s="160">
        <f t="shared" si="56"/>
        <v>0</v>
      </c>
      <c r="AE57" s="160">
        <f t="shared" si="56"/>
        <v>0</v>
      </c>
      <c r="AF57" s="160">
        <f t="shared" si="56"/>
        <v>0</v>
      </c>
      <c r="AG57" s="160">
        <f t="shared" si="56"/>
        <v>0</v>
      </c>
      <c r="AH57" s="160">
        <f t="shared" si="56"/>
        <v>18</v>
      </c>
      <c r="AI57" s="160">
        <f t="shared" si="56"/>
        <v>0</v>
      </c>
      <c r="AJ57" s="161">
        <f t="shared" si="56"/>
        <v>0</v>
      </c>
      <c r="AK57" s="159">
        <f t="shared" si="56"/>
        <v>0</v>
      </c>
      <c r="AL57" s="159">
        <f t="shared" si="56"/>
        <v>0</v>
      </c>
      <c r="AM57" s="160">
        <f t="shared" si="56"/>
        <v>0</v>
      </c>
      <c r="AN57" s="160">
        <f t="shared" si="56"/>
        <v>0</v>
      </c>
      <c r="AO57" s="156">
        <f t="shared" si="56"/>
        <v>0</v>
      </c>
      <c r="AP57" s="159">
        <f t="shared" si="56"/>
        <v>0</v>
      </c>
      <c r="AQ57" s="162">
        <f t="shared" si="56"/>
        <v>0</v>
      </c>
      <c r="AR57" s="156"/>
      <c r="AS57" s="155" t="s">
        <v>238</v>
      </c>
      <c r="AT57" s="156"/>
      <c r="AU57" s="125">
        <f t="shared" si="39"/>
        <v>1516</v>
      </c>
      <c r="AV57" s="133"/>
      <c r="AW57" s="163">
        <f aca="true" t="shared" si="57" ref="AW57:CB57">SUM(AW58:AW58)</f>
        <v>0</v>
      </c>
      <c r="AX57" s="160">
        <f t="shared" si="57"/>
        <v>0</v>
      </c>
      <c r="AY57" s="160">
        <f t="shared" si="57"/>
        <v>0</v>
      </c>
      <c r="AZ57" s="160">
        <f t="shared" si="57"/>
        <v>0</v>
      </c>
      <c r="BA57" s="160">
        <f t="shared" si="57"/>
        <v>0</v>
      </c>
      <c r="BB57" s="160">
        <f t="shared" si="57"/>
        <v>0</v>
      </c>
      <c r="BC57" s="160">
        <f t="shared" si="57"/>
        <v>0</v>
      </c>
      <c r="BD57" s="160">
        <f t="shared" si="57"/>
        <v>0</v>
      </c>
      <c r="BE57" s="159">
        <f t="shared" si="57"/>
        <v>0</v>
      </c>
      <c r="BF57" s="160">
        <f t="shared" si="57"/>
        <v>0</v>
      </c>
      <c r="BG57" s="160">
        <f t="shared" si="57"/>
        <v>0</v>
      </c>
      <c r="BH57" s="160">
        <f t="shared" si="57"/>
        <v>0</v>
      </c>
      <c r="BI57" s="160">
        <f t="shared" si="57"/>
        <v>0</v>
      </c>
      <c r="BJ57" s="164">
        <f t="shared" si="57"/>
        <v>0</v>
      </c>
      <c r="BK57" s="159">
        <f t="shared" si="57"/>
        <v>0</v>
      </c>
      <c r="BL57" s="157">
        <f t="shared" si="57"/>
        <v>0</v>
      </c>
      <c r="BM57" s="160">
        <f t="shared" si="57"/>
        <v>0</v>
      </c>
      <c r="BN57" s="160">
        <f t="shared" si="57"/>
        <v>0</v>
      </c>
      <c r="BO57" s="160">
        <f t="shared" si="57"/>
        <v>0</v>
      </c>
      <c r="BP57" s="160">
        <f t="shared" si="57"/>
        <v>0</v>
      </c>
      <c r="BQ57" s="160">
        <f t="shared" si="57"/>
        <v>0</v>
      </c>
      <c r="BR57" s="160">
        <f t="shared" si="57"/>
        <v>0</v>
      </c>
      <c r="BS57" s="159">
        <f t="shared" si="57"/>
        <v>0</v>
      </c>
      <c r="BT57" s="160">
        <f t="shared" si="57"/>
        <v>0</v>
      </c>
      <c r="BU57" s="160">
        <f t="shared" si="57"/>
        <v>0</v>
      </c>
      <c r="BV57" s="160">
        <f t="shared" si="57"/>
        <v>0</v>
      </c>
      <c r="BW57" s="160">
        <f t="shared" si="57"/>
        <v>0</v>
      </c>
      <c r="BX57" s="160">
        <f t="shared" si="57"/>
        <v>0</v>
      </c>
      <c r="BY57" s="160">
        <f t="shared" si="57"/>
        <v>0</v>
      </c>
      <c r="BZ57" s="160">
        <f t="shared" si="57"/>
        <v>0</v>
      </c>
      <c r="CA57" s="159">
        <f t="shared" si="57"/>
        <v>0</v>
      </c>
      <c r="CB57" s="160">
        <f t="shared" si="57"/>
        <v>0</v>
      </c>
      <c r="CC57" s="160">
        <f aca="true" t="shared" si="58" ref="CC57:CZ57">SUM(CC58:CC58)</f>
        <v>0</v>
      </c>
      <c r="CD57" s="160">
        <f t="shared" si="58"/>
        <v>0</v>
      </c>
      <c r="CE57" s="160">
        <f t="shared" si="58"/>
        <v>0</v>
      </c>
      <c r="CF57" s="160">
        <f t="shared" si="58"/>
        <v>0</v>
      </c>
      <c r="CG57" s="159">
        <f t="shared" si="58"/>
        <v>0</v>
      </c>
      <c r="CH57" s="160">
        <f t="shared" si="58"/>
        <v>0</v>
      </c>
      <c r="CI57" s="160">
        <f t="shared" si="58"/>
        <v>0</v>
      </c>
      <c r="CJ57" s="159">
        <f t="shared" si="58"/>
        <v>0</v>
      </c>
      <c r="CK57" s="159">
        <f t="shared" si="58"/>
        <v>0</v>
      </c>
      <c r="CL57" s="159">
        <f t="shared" si="58"/>
        <v>0</v>
      </c>
      <c r="CM57" s="159">
        <f t="shared" si="58"/>
        <v>0</v>
      </c>
      <c r="CN57" s="159">
        <f t="shared" si="58"/>
        <v>0</v>
      </c>
      <c r="CO57" s="159">
        <f t="shared" si="58"/>
        <v>0</v>
      </c>
      <c r="CP57" s="159">
        <f t="shared" si="58"/>
        <v>0</v>
      </c>
      <c r="CQ57" s="159">
        <f t="shared" si="58"/>
        <v>0</v>
      </c>
      <c r="CR57" s="159">
        <f t="shared" si="58"/>
        <v>0</v>
      </c>
      <c r="CS57" s="159">
        <f t="shared" si="58"/>
        <v>0</v>
      </c>
      <c r="CT57" s="159">
        <f t="shared" si="58"/>
        <v>0</v>
      </c>
      <c r="CU57" s="159">
        <f t="shared" si="58"/>
        <v>1466</v>
      </c>
      <c r="CV57" s="160">
        <f t="shared" si="58"/>
        <v>0</v>
      </c>
      <c r="CW57" s="160">
        <f t="shared" si="58"/>
        <v>1466</v>
      </c>
      <c r="CX57" s="160">
        <f t="shared" si="58"/>
        <v>50</v>
      </c>
      <c r="CY57" s="160">
        <f t="shared" si="58"/>
        <v>0</v>
      </c>
      <c r="CZ57" s="162">
        <f t="shared" si="58"/>
        <v>0</v>
      </c>
    </row>
    <row r="58" spans="1:104" ht="12" customHeight="1" thickBot="1" thickTop="1">
      <c r="A58" s="136"/>
      <c r="B58" s="8" t="s">
        <v>239</v>
      </c>
      <c r="C58" s="137">
        <f t="shared" si="38"/>
        <v>18</v>
      </c>
      <c r="D58" s="138"/>
      <c r="E58" s="139">
        <f>SUM(F58:K58)</f>
        <v>0</v>
      </c>
      <c r="F58" s="140"/>
      <c r="G58" s="140"/>
      <c r="H58" s="140"/>
      <c r="I58" s="140"/>
      <c r="J58" s="140"/>
      <c r="K58" s="140"/>
      <c r="L58" s="141">
        <f>SUM(M58:V58)</f>
        <v>0</v>
      </c>
      <c r="M58" s="140">
        <f>příjmy!B34</f>
        <v>0</v>
      </c>
      <c r="N58" s="140"/>
      <c r="O58" s="140"/>
      <c r="P58" s="140"/>
      <c r="Q58" s="140"/>
      <c r="R58" s="140"/>
      <c r="S58" s="140"/>
      <c r="T58" s="142"/>
      <c r="U58" s="140"/>
      <c r="V58" s="140"/>
      <c r="W58" s="141">
        <f>SUM(X58:AI58)</f>
        <v>18</v>
      </c>
      <c r="X58" s="140">
        <f>příjmy!B87</f>
        <v>0</v>
      </c>
      <c r="Y58" s="140"/>
      <c r="Z58" s="140"/>
      <c r="AA58" s="140"/>
      <c r="AB58" s="140"/>
      <c r="AC58" s="140"/>
      <c r="AD58" s="140"/>
      <c r="AE58" s="140"/>
      <c r="AF58" s="140"/>
      <c r="AG58" s="140"/>
      <c r="AH58" s="140">
        <f>příjmy!B152</f>
        <v>18</v>
      </c>
      <c r="AI58" s="140"/>
      <c r="AJ58" s="143"/>
      <c r="AK58" s="144"/>
      <c r="AL58" s="141">
        <f>SUM(AM58:AO58)</f>
        <v>0</v>
      </c>
      <c r="AM58" s="140"/>
      <c r="AN58" s="140"/>
      <c r="AO58" s="145">
        <f>příjmy!B208</f>
        <v>0</v>
      </c>
      <c r="AP58" s="144">
        <f>příjmy!B224</f>
        <v>0</v>
      </c>
      <c r="AQ58" s="146"/>
      <c r="AR58" s="7"/>
      <c r="AS58" s="136"/>
      <c r="AT58" s="8" t="s">
        <v>239</v>
      </c>
      <c r="AU58" s="137">
        <f t="shared" si="39"/>
        <v>1516</v>
      </c>
      <c r="AV58" s="8"/>
      <c r="AW58" s="147">
        <f>SUM(AX58:BD58)</f>
        <v>0</v>
      </c>
      <c r="AX58" s="140">
        <f>výdaje!B22</f>
        <v>0</v>
      </c>
      <c r="AY58" s="140"/>
      <c r="AZ58" s="140"/>
      <c r="BA58" s="140">
        <f>výdaje!B81</f>
        <v>0</v>
      </c>
      <c r="BB58" s="140">
        <f>výdaje!B107</f>
        <v>0</v>
      </c>
      <c r="BC58" s="140"/>
      <c r="BD58" s="140"/>
      <c r="BE58" s="148">
        <f>SUM(BF58:BJ58)</f>
        <v>0</v>
      </c>
      <c r="BF58" s="140"/>
      <c r="BG58" s="140"/>
      <c r="BH58" s="140">
        <f>výdaje!B157</f>
        <v>0</v>
      </c>
      <c r="BI58" s="140"/>
      <c r="BJ58" s="149"/>
      <c r="BK58" s="144"/>
      <c r="BL58" s="150">
        <f>SUM(BM58:BR58)</f>
        <v>0</v>
      </c>
      <c r="BM58" s="140"/>
      <c r="BN58" s="140"/>
      <c r="BO58" s="140"/>
      <c r="BP58" s="140"/>
      <c r="BQ58" s="140"/>
      <c r="BR58" s="140"/>
      <c r="BS58" s="148">
        <f>SUM(BT58:BZ58)</f>
        <v>0</v>
      </c>
      <c r="BT58" s="140"/>
      <c r="BU58" s="140">
        <f>výdaje!B352</f>
        <v>0</v>
      </c>
      <c r="BV58" s="140"/>
      <c r="BW58" s="140">
        <f>výdaje!B367</f>
        <v>0</v>
      </c>
      <c r="BX58" s="140"/>
      <c r="BY58" s="140"/>
      <c r="BZ58" s="140">
        <f>výdaje!B431</f>
        <v>0</v>
      </c>
      <c r="CA58" s="148">
        <f>SUM(CB58:CF58)</f>
        <v>0</v>
      </c>
      <c r="CB58" s="140"/>
      <c r="CC58" s="140"/>
      <c r="CD58" s="140"/>
      <c r="CE58" s="140"/>
      <c r="CF58" s="140"/>
      <c r="CG58" s="148">
        <f>SUM(CH58:CI58)</f>
        <v>0</v>
      </c>
      <c r="CH58" s="140"/>
      <c r="CI58" s="140"/>
      <c r="CJ58" s="144">
        <f>SUM(CK58:CL58)</f>
        <v>0</v>
      </c>
      <c r="CK58" s="165"/>
      <c r="CL58" s="166"/>
      <c r="CM58" s="144"/>
      <c r="CN58" s="144"/>
      <c r="CO58" s="144">
        <f>SUM(CP58:CQ58)</f>
        <v>0</v>
      </c>
      <c r="CP58" s="151"/>
      <c r="CQ58" s="152">
        <f>výdaje!B582</f>
        <v>0</v>
      </c>
      <c r="CR58" s="144"/>
      <c r="CS58" s="144">
        <f>výdaje!B662</f>
        <v>0</v>
      </c>
      <c r="CT58" s="144"/>
      <c r="CU58" s="148">
        <f>CV58+CW58</f>
        <v>1466</v>
      </c>
      <c r="CV58" s="140">
        <f>výdaje!B704</f>
        <v>0</v>
      </c>
      <c r="CW58" s="140">
        <f>výdaje!B678</f>
        <v>1466</v>
      </c>
      <c r="CX58" s="153">
        <f>výdaje!B679</f>
        <v>50</v>
      </c>
      <c r="CY58" s="153"/>
      <c r="CZ58" s="146"/>
    </row>
    <row r="59" spans="1:104" ht="12.75" customHeight="1" thickBot="1" thickTop="1">
      <c r="A59" s="155" t="s">
        <v>240</v>
      </c>
      <c r="B59" s="156"/>
      <c r="C59" s="125">
        <f t="shared" si="38"/>
        <v>29709</v>
      </c>
      <c r="D59" s="126"/>
      <c r="E59" s="157">
        <f aca="true" t="shared" si="59" ref="E59:V59">SUM(E60:E61)</f>
        <v>29135</v>
      </c>
      <c r="F59" s="158">
        <f t="shared" si="59"/>
        <v>5612</v>
      </c>
      <c r="G59" s="158">
        <f t="shared" si="59"/>
        <v>992</v>
      </c>
      <c r="H59" s="158">
        <f t="shared" si="59"/>
        <v>5796</v>
      </c>
      <c r="I59" s="158">
        <f t="shared" si="59"/>
        <v>2180</v>
      </c>
      <c r="J59" s="158">
        <f t="shared" si="59"/>
        <v>12499</v>
      </c>
      <c r="K59" s="158">
        <f t="shared" si="59"/>
        <v>2056</v>
      </c>
      <c r="L59" s="159">
        <f t="shared" si="59"/>
        <v>459</v>
      </c>
      <c r="M59" s="160">
        <f t="shared" si="59"/>
        <v>0</v>
      </c>
      <c r="N59" s="160">
        <f t="shared" si="59"/>
        <v>0</v>
      </c>
      <c r="O59" s="160">
        <f t="shared" si="59"/>
        <v>0</v>
      </c>
      <c r="P59" s="160">
        <f t="shared" si="59"/>
        <v>0</v>
      </c>
      <c r="Q59" s="160">
        <f t="shared" si="59"/>
        <v>45</v>
      </c>
      <c r="R59" s="160">
        <f t="shared" si="59"/>
        <v>35</v>
      </c>
      <c r="S59" s="160">
        <f t="shared" si="59"/>
        <v>10</v>
      </c>
      <c r="T59" s="160">
        <f t="shared" si="59"/>
        <v>1</v>
      </c>
      <c r="U59" s="160">
        <f t="shared" si="59"/>
        <v>22</v>
      </c>
      <c r="V59" s="160">
        <f t="shared" si="59"/>
        <v>346</v>
      </c>
      <c r="W59" s="159">
        <f>SUM(W60:W62)</f>
        <v>115</v>
      </c>
      <c r="X59" s="160">
        <f aca="true" t="shared" si="60" ref="X59:AH59">SUM(X60:X61)</f>
        <v>0</v>
      </c>
      <c r="Y59" s="160">
        <f t="shared" si="60"/>
        <v>0</v>
      </c>
      <c r="Z59" s="160">
        <f t="shared" si="60"/>
        <v>0</v>
      </c>
      <c r="AA59" s="160">
        <f t="shared" si="60"/>
        <v>0</v>
      </c>
      <c r="AB59" s="160">
        <f t="shared" si="60"/>
        <v>0</v>
      </c>
      <c r="AC59" s="160">
        <f t="shared" si="60"/>
        <v>0</v>
      </c>
      <c r="AD59" s="160">
        <f t="shared" si="60"/>
        <v>0</v>
      </c>
      <c r="AE59" s="160">
        <f t="shared" si="60"/>
        <v>0</v>
      </c>
      <c r="AF59" s="160">
        <f t="shared" si="60"/>
        <v>0</v>
      </c>
      <c r="AG59" s="160">
        <f t="shared" si="60"/>
        <v>0</v>
      </c>
      <c r="AH59" s="160">
        <f t="shared" si="60"/>
        <v>0</v>
      </c>
      <c r="AI59" s="160">
        <f>SUM(AI60:AI62)</f>
        <v>113</v>
      </c>
      <c r="AJ59" s="161">
        <f aca="true" t="shared" si="61" ref="AJ59:AQ59">SUM(AJ60:AJ61)</f>
        <v>0</v>
      </c>
      <c r="AK59" s="159">
        <f t="shared" si="61"/>
        <v>0</v>
      </c>
      <c r="AL59" s="159">
        <f t="shared" si="61"/>
        <v>0</v>
      </c>
      <c r="AM59" s="160">
        <f t="shared" si="61"/>
        <v>0</v>
      </c>
      <c r="AN59" s="160">
        <f t="shared" si="61"/>
        <v>0</v>
      </c>
      <c r="AO59" s="156">
        <f t="shared" si="61"/>
        <v>0</v>
      </c>
      <c r="AP59" s="159">
        <f t="shared" si="61"/>
        <v>0</v>
      </c>
      <c r="AQ59" s="162">
        <f t="shared" si="61"/>
        <v>0</v>
      </c>
      <c r="AR59" s="156"/>
      <c r="AS59" s="155" t="s">
        <v>240</v>
      </c>
      <c r="AT59" s="156"/>
      <c r="AU59" s="125">
        <f t="shared" si="39"/>
        <v>13347</v>
      </c>
      <c r="AV59" s="133"/>
      <c r="AW59" s="163">
        <f aca="true" t="shared" si="62" ref="AW59:CB59">SUM(AW60:AW62)</f>
        <v>167</v>
      </c>
      <c r="AX59" s="160">
        <f t="shared" si="62"/>
        <v>167</v>
      </c>
      <c r="AY59" s="160">
        <f t="shared" si="62"/>
        <v>0</v>
      </c>
      <c r="AZ59" s="160">
        <f t="shared" si="62"/>
        <v>0</v>
      </c>
      <c r="BA59" s="160">
        <f t="shared" si="62"/>
        <v>0</v>
      </c>
      <c r="BB59" s="160">
        <f t="shared" si="62"/>
        <v>0</v>
      </c>
      <c r="BC59" s="160">
        <f t="shared" si="62"/>
        <v>0</v>
      </c>
      <c r="BD59" s="160">
        <f t="shared" si="62"/>
        <v>0</v>
      </c>
      <c r="BE59" s="159">
        <f t="shared" si="62"/>
        <v>0</v>
      </c>
      <c r="BF59" s="160">
        <f t="shared" si="62"/>
        <v>0</v>
      </c>
      <c r="BG59" s="160">
        <f t="shared" si="62"/>
        <v>0</v>
      </c>
      <c r="BH59" s="160">
        <f t="shared" si="62"/>
        <v>0</v>
      </c>
      <c r="BI59" s="160">
        <f t="shared" si="62"/>
        <v>0</v>
      </c>
      <c r="BJ59" s="160">
        <f t="shared" si="62"/>
        <v>0</v>
      </c>
      <c r="BK59" s="159">
        <f t="shared" si="62"/>
        <v>0</v>
      </c>
      <c r="BL59" s="157">
        <f t="shared" si="62"/>
        <v>0</v>
      </c>
      <c r="BM59" s="160">
        <f t="shared" si="62"/>
        <v>0</v>
      </c>
      <c r="BN59" s="160">
        <f t="shared" si="62"/>
        <v>0</v>
      </c>
      <c r="BO59" s="160">
        <f t="shared" si="62"/>
        <v>0</v>
      </c>
      <c r="BP59" s="160">
        <f t="shared" si="62"/>
        <v>0</v>
      </c>
      <c r="BQ59" s="160">
        <f t="shared" si="62"/>
        <v>0</v>
      </c>
      <c r="BR59" s="160">
        <f t="shared" si="62"/>
        <v>0</v>
      </c>
      <c r="BS59" s="160">
        <f t="shared" si="62"/>
        <v>1048</v>
      </c>
      <c r="BT59" s="160">
        <f t="shared" si="62"/>
        <v>0</v>
      </c>
      <c r="BU59" s="160">
        <f t="shared" si="62"/>
        <v>0</v>
      </c>
      <c r="BV59" s="160">
        <f t="shared" si="62"/>
        <v>30</v>
      </c>
      <c r="BW59" s="160">
        <f t="shared" si="62"/>
        <v>0</v>
      </c>
      <c r="BX59" s="160">
        <f t="shared" si="62"/>
        <v>0</v>
      </c>
      <c r="BY59" s="160">
        <f t="shared" si="62"/>
        <v>0</v>
      </c>
      <c r="BZ59" s="160">
        <f t="shared" si="62"/>
        <v>1018</v>
      </c>
      <c r="CA59" s="160">
        <f t="shared" si="62"/>
        <v>0</v>
      </c>
      <c r="CB59" s="160">
        <f t="shared" si="62"/>
        <v>0</v>
      </c>
      <c r="CC59" s="160">
        <f aca="true" t="shared" si="63" ref="CC59:CZ59">SUM(CC60:CC62)</f>
        <v>0</v>
      </c>
      <c r="CD59" s="160">
        <f t="shared" si="63"/>
        <v>0</v>
      </c>
      <c r="CE59" s="160">
        <f t="shared" si="63"/>
        <v>0</v>
      </c>
      <c r="CF59" s="160">
        <f t="shared" si="63"/>
        <v>0</v>
      </c>
      <c r="CG59" s="160">
        <f t="shared" si="63"/>
        <v>0</v>
      </c>
      <c r="CH59" s="160">
        <f t="shared" si="63"/>
        <v>0</v>
      </c>
      <c r="CI59" s="160">
        <f t="shared" si="63"/>
        <v>0</v>
      </c>
      <c r="CJ59" s="160">
        <f t="shared" si="63"/>
        <v>1</v>
      </c>
      <c r="CK59" s="160">
        <f t="shared" si="63"/>
        <v>0</v>
      </c>
      <c r="CL59" s="160">
        <f t="shared" si="63"/>
        <v>1</v>
      </c>
      <c r="CM59" s="160">
        <f t="shared" si="63"/>
        <v>0</v>
      </c>
      <c r="CN59" s="160">
        <f t="shared" si="63"/>
        <v>0</v>
      </c>
      <c r="CO59" s="160">
        <f t="shared" si="63"/>
        <v>2380</v>
      </c>
      <c r="CP59" s="160">
        <f t="shared" si="63"/>
        <v>200</v>
      </c>
      <c r="CQ59" s="160">
        <f t="shared" si="63"/>
        <v>2180</v>
      </c>
      <c r="CR59" s="160">
        <f t="shared" si="63"/>
        <v>0</v>
      </c>
      <c r="CS59" s="160">
        <f t="shared" si="63"/>
        <v>0</v>
      </c>
      <c r="CT59" s="160">
        <f t="shared" si="63"/>
        <v>140</v>
      </c>
      <c r="CU59" s="160">
        <f t="shared" si="63"/>
        <v>0</v>
      </c>
      <c r="CV59" s="160">
        <f t="shared" si="63"/>
        <v>0</v>
      </c>
      <c r="CW59" s="160">
        <f t="shared" si="63"/>
        <v>0</v>
      </c>
      <c r="CX59" s="160">
        <f t="shared" si="63"/>
        <v>9611</v>
      </c>
      <c r="CY59" s="160">
        <f t="shared" si="63"/>
        <v>0</v>
      </c>
      <c r="CZ59" s="160">
        <f t="shared" si="63"/>
        <v>0</v>
      </c>
    </row>
    <row r="60" spans="1:104" ht="12" customHeight="1" thickBot="1" thickTop="1">
      <c r="A60" s="136"/>
      <c r="B60" s="8" t="s">
        <v>241</v>
      </c>
      <c r="C60" s="137">
        <f t="shared" si="38"/>
        <v>29594</v>
      </c>
      <c r="D60" s="138"/>
      <c r="E60" s="139">
        <f>SUM(F60:K60)</f>
        <v>29135</v>
      </c>
      <c r="F60" s="140">
        <f>příjmy!B7</f>
        <v>5612</v>
      </c>
      <c r="G60" s="140">
        <f>příjmy!B8+příjmy!B9</f>
        <v>992</v>
      </c>
      <c r="H60" s="140">
        <f>příjmy!B10</f>
        <v>5796</v>
      </c>
      <c r="I60" s="140">
        <f>příjmy!B11</f>
        <v>2180</v>
      </c>
      <c r="J60" s="140">
        <f>příjmy!B12</f>
        <v>12499</v>
      </c>
      <c r="K60" s="140">
        <f>příjmy!B14</f>
        <v>2056</v>
      </c>
      <c r="L60" s="141">
        <f>SUM(M60:V60)</f>
        <v>459</v>
      </c>
      <c r="M60" s="140">
        <f>příjmy!B33</f>
        <v>0</v>
      </c>
      <c r="N60" s="140">
        <f>příjmy!B41</f>
        <v>0</v>
      </c>
      <c r="O60" s="140">
        <f>příjmy!B40</f>
        <v>0</v>
      </c>
      <c r="P60" s="140"/>
      <c r="Q60" s="140">
        <f>příjmy!B44</f>
        <v>45</v>
      </c>
      <c r="R60" s="140">
        <f>příjmy!B45</f>
        <v>35</v>
      </c>
      <c r="S60" s="140">
        <f>příjmy!B46</f>
        <v>10</v>
      </c>
      <c r="T60" s="142">
        <f>příjmy!B51</f>
        <v>1</v>
      </c>
      <c r="U60" s="140">
        <f>příjmy!B52</f>
        <v>22</v>
      </c>
      <c r="V60" s="140">
        <f>příjmy!B37+příjmy!B38</f>
        <v>346</v>
      </c>
      <c r="W60" s="141">
        <f>SUM(X60:AI60)</f>
        <v>0</v>
      </c>
      <c r="X60" s="140"/>
      <c r="Y60" s="140"/>
      <c r="Z60" s="140"/>
      <c r="AA60" s="140"/>
      <c r="AB60" s="140"/>
      <c r="AC60" s="140"/>
      <c r="AD60" s="140"/>
      <c r="AE60" s="140">
        <f>příjmy!B125</f>
        <v>0</v>
      </c>
      <c r="AF60" s="140"/>
      <c r="AG60" s="140"/>
      <c r="AH60" s="140"/>
      <c r="AI60" s="140"/>
      <c r="AJ60" s="143"/>
      <c r="AK60" s="144"/>
      <c r="AL60" s="141">
        <f>SUM(AM60:AO60)</f>
        <v>0</v>
      </c>
      <c r="AM60" s="140"/>
      <c r="AN60" s="140"/>
      <c r="AO60" s="145">
        <f>příjmy!B49</f>
        <v>0</v>
      </c>
      <c r="AP60" s="144"/>
      <c r="AQ60" s="146"/>
      <c r="AR60" s="7"/>
      <c r="AS60" s="136"/>
      <c r="AT60" s="8" t="s">
        <v>241</v>
      </c>
      <c r="AU60" s="137">
        <f t="shared" si="39"/>
        <v>2380</v>
      </c>
      <c r="AV60" s="8"/>
      <c r="AW60" s="147">
        <f>SUM(AX60:BD60)</f>
        <v>0</v>
      </c>
      <c r="AX60" s="140"/>
      <c r="AY60" s="140"/>
      <c r="AZ60" s="140"/>
      <c r="BA60" s="140"/>
      <c r="BB60" s="140"/>
      <c r="BC60" s="140"/>
      <c r="BD60" s="140"/>
      <c r="BE60" s="148">
        <f>SUM(BF60:BJ60)</f>
        <v>0</v>
      </c>
      <c r="BF60" s="140"/>
      <c r="BG60" s="140"/>
      <c r="BH60" s="140"/>
      <c r="BI60" s="140"/>
      <c r="BJ60" s="149"/>
      <c r="BK60" s="144"/>
      <c r="BL60" s="150">
        <f>SUM(BM60:BR60)</f>
        <v>0</v>
      </c>
      <c r="BM60" s="140"/>
      <c r="BN60" s="140"/>
      <c r="BO60" s="140"/>
      <c r="BP60" s="140"/>
      <c r="BQ60" s="140"/>
      <c r="BR60" s="140"/>
      <c r="BS60" s="148">
        <f>SUM(BT60:BZ60)</f>
        <v>0</v>
      </c>
      <c r="BT60" s="140"/>
      <c r="BU60" s="140"/>
      <c r="BV60" s="140"/>
      <c r="BW60" s="140"/>
      <c r="BX60" s="140"/>
      <c r="BY60" s="140"/>
      <c r="BZ60" s="140"/>
      <c r="CA60" s="148">
        <f>SUM(CB60:CF60)</f>
        <v>0</v>
      </c>
      <c r="CB60" s="140"/>
      <c r="CC60" s="140"/>
      <c r="CD60" s="140"/>
      <c r="CE60" s="140"/>
      <c r="CF60" s="140"/>
      <c r="CG60" s="148">
        <f>SUM(CH60:CI60)</f>
        <v>0</v>
      </c>
      <c r="CH60" s="140"/>
      <c r="CI60" s="140"/>
      <c r="CJ60" s="144">
        <f>SUM(CK60:CL60)</f>
        <v>0</v>
      </c>
      <c r="CK60" s="151"/>
      <c r="CL60" s="152"/>
      <c r="CM60" s="144"/>
      <c r="CN60" s="144"/>
      <c r="CO60" s="144">
        <f>SUM(CP60:CQ60)</f>
        <v>2380</v>
      </c>
      <c r="CP60" s="151">
        <f>výdaje!B591</f>
        <v>200</v>
      </c>
      <c r="CQ60" s="152">
        <f>výdaje!B568</f>
        <v>2180</v>
      </c>
      <c r="CR60" s="144"/>
      <c r="CS60" s="144"/>
      <c r="CT60" s="144"/>
      <c r="CU60" s="148">
        <f>CV60+CW60</f>
        <v>0</v>
      </c>
      <c r="CV60" s="140"/>
      <c r="CW60" s="140"/>
      <c r="CX60" s="153"/>
      <c r="CY60" s="153"/>
      <c r="CZ60" s="146"/>
    </row>
    <row r="61" spans="1:104" ht="11.25" customHeight="1" thickBot="1" thickTop="1">
      <c r="A61" s="136"/>
      <c r="B61" s="8" t="s">
        <v>242</v>
      </c>
      <c r="C61" s="923">
        <f t="shared" si="38"/>
        <v>0</v>
      </c>
      <c r="D61" s="138"/>
      <c r="E61" s="212">
        <f>SUM(F61:K61)</f>
        <v>0</v>
      </c>
      <c r="F61" s="199"/>
      <c r="G61" s="199"/>
      <c r="H61" s="199"/>
      <c r="I61" s="199"/>
      <c r="J61" s="199"/>
      <c r="K61" s="199"/>
      <c r="L61" s="213">
        <f>SUM(M61:V61)</f>
        <v>0</v>
      </c>
      <c r="M61" s="199"/>
      <c r="N61" s="199"/>
      <c r="O61" s="199"/>
      <c r="P61" s="199"/>
      <c r="Q61" s="199"/>
      <c r="R61" s="199"/>
      <c r="S61" s="199"/>
      <c r="T61" s="201"/>
      <c r="U61" s="199"/>
      <c r="V61" s="199"/>
      <c r="W61" s="213">
        <f>SUM(X61:AI61)</f>
        <v>0</v>
      </c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214"/>
      <c r="AK61" s="210">
        <f>příjmy!B198+příjmy!B196+příjmy!B197</f>
        <v>0</v>
      </c>
      <c r="AL61" s="213">
        <f>SUM(AM61:AO61)</f>
        <v>0</v>
      </c>
      <c r="AM61" s="199"/>
      <c r="AN61" s="199"/>
      <c r="AO61" s="209"/>
      <c r="AP61" s="210"/>
      <c r="AQ61" s="211"/>
      <c r="AR61" s="7"/>
      <c r="AS61" s="136"/>
      <c r="AT61" s="8" t="s">
        <v>242</v>
      </c>
      <c r="AU61" s="137">
        <f t="shared" si="39"/>
        <v>10520</v>
      </c>
      <c r="AV61" s="8"/>
      <c r="AW61" s="147">
        <f>SUM(AX61:BD61)</f>
        <v>0</v>
      </c>
      <c r="AX61" s="199"/>
      <c r="AY61" s="199"/>
      <c r="AZ61" s="199"/>
      <c r="BA61" s="199"/>
      <c r="BB61" s="199"/>
      <c r="BC61" s="199"/>
      <c r="BD61" s="199"/>
      <c r="BE61" s="215">
        <f>SUM(BF61:BJ61)</f>
        <v>0</v>
      </c>
      <c r="BF61" s="199"/>
      <c r="BG61" s="199"/>
      <c r="BH61" s="199"/>
      <c r="BI61" s="199"/>
      <c r="BJ61" s="175"/>
      <c r="BK61" s="216"/>
      <c r="BL61" s="217">
        <f>SUM(BM61:BR61)</f>
        <v>0</v>
      </c>
      <c r="BM61" s="199"/>
      <c r="BN61" s="199"/>
      <c r="BO61" s="199"/>
      <c r="BP61" s="199"/>
      <c r="BQ61" s="199"/>
      <c r="BR61" s="199"/>
      <c r="BS61" s="215">
        <f>SUM(BT61:BZ61)</f>
        <v>909</v>
      </c>
      <c r="BT61" s="218"/>
      <c r="BU61" s="218"/>
      <c r="BV61" s="218"/>
      <c r="BW61" s="218"/>
      <c r="BX61" s="218"/>
      <c r="BY61" s="218"/>
      <c r="BZ61" s="218">
        <f>výdaje!B434</f>
        <v>909</v>
      </c>
      <c r="CA61" s="215">
        <f>SUM(CB61:CF61)</f>
        <v>0</v>
      </c>
      <c r="CB61" s="218"/>
      <c r="CC61" s="218"/>
      <c r="CD61" s="218"/>
      <c r="CE61" s="218"/>
      <c r="CF61" s="218"/>
      <c r="CG61" s="215">
        <f>SUM(CH61:CI61)</f>
        <v>0</v>
      </c>
      <c r="CH61" s="218"/>
      <c r="CI61" s="218"/>
      <c r="CJ61" s="216">
        <f>SUM(CK61:CL61)</f>
        <v>0</v>
      </c>
      <c r="CK61" s="219"/>
      <c r="CL61" s="220"/>
      <c r="CM61" s="216"/>
      <c r="CN61" s="216"/>
      <c r="CO61" s="216">
        <f>SUM(CP61:CQ61)</f>
        <v>0</v>
      </c>
      <c r="CP61" s="219"/>
      <c r="CQ61" s="220"/>
      <c r="CR61" s="216"/>
      <c r="CS61" s="216">
        <f>výdaje!B655+výdaje!B659</f>
        <v>0</v>
      </c>
      <c r="CT61" s="216"/>
      <c r="CU61" s="215">
        <f>CV61+CW61</f>
        <v>0</v>
      </c>
      <c r="CV61" s="218"/>
      <c r="CW61" s="218">
        <f>výdaje!B720</f>
        <v>0</v>
      </c>
      <c r="CX61" s="221">
        <f>výdaje!B730+výdaje!B731+výdaje!B732</f>
        <v>9611</v>
      </c>
      <c r="CY61" s="221"/>
      <c r="CZ61" s="222"/>
    </row>
    <row r="62" spans="1:104" ht="12" customHeight="1" thickBot="1" thickTop="1">
      <c r="A62" s="223"/>
      <c r="B62" s="224" t="s">
        <v>243</v>
      </c>
      <c r="C62" s="924">
        <f t="shared" si="38"/>
        <v>115</v>
      </c>
      <c r="E62" s="225">
        <f>SUM(F62:K62)</f>
        <v>0</v>
      </c>
      <c r="F62" s="226"/>
      <c r="G62" s="227"/>
      <c r="H62" s="227"/>
      <c r="I62" s="227"/>
      <c r="J62" s="227"/>
      <c r="K62" s="228"/>
      <c r="L62" s="229">
        <f>SUM(M62:V62)</f>
        <v>0</v>
      </c>
      <c r="M62" s="226"/>
      <c r="N62" s="227"/>
      <c r="O62" s="227"/>
      <c r="P62" s="227"/>
      <c r="Q62" s="227"/>
      <c r="R62" s="227"/>
      <c r="S62" s="227"/>
      <c r="T62" s="227"/>
      <c r="U62" s="227"/>
      <c r="V62" s="228"/>
      <c r="W62" s="229">
        <f>SUM(X62:AI62)</f>
        <v>115</v>
      </c>
      <c r="X62" s="226"/>
      <c r="Y62" s="227"/>
      <c r="Z62" s="227"/>
      <c r="AA62" s="227"/>
      <c r="AB62" s="227"/>
      <c r="AC62" s="230">
        <f>příjmy!B114</f>
        <v>2</v>
      </c>
      <c r="AD62" s="227"/>
      <c r="AE62" s="227"/>
      <c r="AF62" s="227"/>
      <c r="AG62" s="227"/>
      <c r="AH62" s="230">
        <f>příjmy!B179</f>
        <v>0</v>
      </c>
      <c r="AI62" s="231">
        <f>příjmy!B180</f>
        <v>113</v>
      </c>
      <c r="AJ62" s="229"/>
      <c r="AK62" s="229"/>
      <c r="AL62" s="229">
        <f>SUM(AM62:AO62)</f>
        <v>0</v>
      </c>
      <c r="AM62" s="226"/>
      <c r="AN62" s="227"/>
      <c r="AO62" s="228"/>
      <c r="AP62" s="229"/>
      <c r="AQ62" s="232"/>
      <c r="AR62" s="233"/>
      <c r="AS62" s="234"/>
      <c r="AT62" s="233" t="s">
        <v>243</v>
      </c>
      <c r="AU62" s="137">
        <f t="shared" si="39"/>
        <v>447</v>
      </c>
      <c r="AV62" s="8"/>
      <c r="AW62" s="147">
        <f>SUM(AX62:BD62)</f>
        <v>167</v>
      </c>
      <c r="AX62" s="219">
        <f>výdaje!B24</f>
        <v>167</v>
      </c>
      <c r="AY62" s="218"/>
      <c r="AZ62" s="218"/>
      <c r="BA62" s="218"/>
      <c r="BB62" s="218"/>
      <c r="BC62" s="218"/>
      <c r="BD62" s="220"/>
      <c r="BE62" s="215">
        <f>SUM(BF62:BJ62)</f>
        <v>0</v>
      </c>
      <c r="BF62" s="219"/>
      <c r="BG62" s="218"/>
      <c r="BH62" s="218"/>
      <c r="BI62" s="218"/>
      <c r="BJ62" s="220"/>
      <c r="BK62" s="216"/>
      <c r="BL62" s="217">
        <f>SUM(BM62:BR62)</f>
        <v>0</v>
      </c>
      <c r="BM62" s="219"/>
      <c r="BN62" s="218"/>
      <c r="BO62" s="218"/>
      <c r="BP62" s="218"/>
      <c r="BQ62" s="218"/>
      <c r="BR62" s="220"/>
      <c r="BS62" s="215">
        <f>SUM(BT62:BZ62)</f>
        <v>139</v>
      </c>
      <c r="BT62" s="218"/>
      <c r="BU62" s="218"/>
      <c r="BV62" s="218">
        <f>výdaje!B357</f>
        <v>30</v>
      </c>
      <c r="BW62" s="218"/>
      <c r="BX62" s="218"/>
      <c r="BY62" s="218"/>
      <c r="BZ62" s="218">
        <f>výdaje!B409</f>
        <v>109</v>
      </c>
      <c r="CA62" s="215">
        <f>SUM(CB62:CF62)</f>
        <v>0</v>
      </c>
      <c r="CB62" s="218"/>
      <c r="CC62" s="218"/>
      <c r="CD62" s="218"/>
      <c r="CE62" s="218">
        <f>výdaje!B507</f>
        <v>0</v>
      </c>
      <c r="CF62" s="218"/>
      <c r="CG62" s="215">
        <f>SUM(CH62:CI62)</f>
        <v>0</v>
      </c>
      <c r="CH62" s="218"/>
      <c r="CI62" s="218"/>
      <c r="CJ62" s="216">
        <f>SUM(CK62:CL62)</f>
        <v>1</v>
      </c>
      <c r="CK62" s="219"/>
      <c r="CL62" s="220">
        <f>výdaje!B532</f>
        <v>1</v>
      </c>
      <c r="CM62" s="216"/>
      <c r="CN62" s="216"/>
      <c r="CO62" s="216">
        <f>SUM(CP62:CQ62)</f>
        <v>0</v>
      </c>
      <c r="CP62" s="219"/>
      <c r="CQ62" s="220"/>
      <c r="CR62" s="216"/>
      <c r="CS62" s="216"/>
      <c r="CT62" s="216">
        <f>výdaje!B644</f>
        <v>140</v>
      </c>
      <c r="CU62" s="215">
        <f>CV62+CW62</f>
        <v>0</v>
      </c>
      <c r="CV62" s="218"/>
      <c r="CW62" s="218"/>
      <c r="CX62" s="221"/>
      <c r="CY62" s="221"/>
      <c r="CZ62" s="222"/>
    </row>
    <row r="68" ht="12.75">
      <c r="AP68" s="104">
        <f>AP5+AQ5</f>
        <v>8099</v>
      </c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1"/>
  <sheetViews>
    <sheetView zoomScalePageLayoutView="0" workbookViewId="0" topLeftCell="A1">
      <selection activeCell="G57" sqref="G57"/>
    </sheetView>
  </sheetViews>
  <sheetFormatPr defaultColWidth="9.00390625" defaultRowHeight="12.75"/>
  <cols>
    <col min="1" max="1" width="2.875" style="1" customWidth="1"/>
    <col min="2" max="2" width="37.375" style="1" customWidth="1"/>
    <col min="3" max="3" width="2.00390625" style="1" hidden="1" customWidth="1"/>
    <col min="4" max="4" width="1.75390625" style="1" customWidth="1"/>
    <col min="5" max="5" width="16.625" style="1" customWidth="1"/>
    <col min="6" max="6" width="1.37890625" style="1" customWidth="1"/>
    <col min="7" max="7" width="16.375" style="1" customWidth="1"/>
    <col min="8" max="8" width="1.12109375" style="1" customWidth="1"/>
    <col min="9" max="9" width="16.625" style="1" customWidth="1"/>
    <col min="10" max="10" width="36.625" style="1" customWidth="1"/>
    <col min="11" max="11" width="1.625" style="1" customWidth="1"/>
    <col min="12" max="12" width="16.00390625" style="1" customWidth="1"/>
    <col min="13" max="13" width="0.875" style="1" customWidth="1"/>
    <col min="14" max="14" width="17.875" style="1" customWidth="1"/>
    <col min="15" max="15" width="0.875" style="1" customWidth="1"/>
    <col min="16" max="16" width="19.875" style="1" customWidth="1"/>
    <col min="17" max="16384" width="9.00390625" style="1" customWidth="1"/>
  </cols>
  <sheetData>
    <row r="1" spans="9:16" ht="15" customHeight="1">
      <c r="I1" s="235" t="s">
        <v>244</v>
      </c>
      <c r="P1" s="235" t="s">
        <v>245</v>
      </c>
    </row>
    <row r="2" ht="9.75" customHeight="1">
      <c r="I2" s="236"/>
    </row>
    <row r="3" spans="1:12" ht="18" customHeight="1" thickBot="1">
      <c r="A3" s="938" t="s">
        <v>1130</v>
      </c>
      <c r="B3" s="237"/>
      <c r="C3" s="238"/>
      <c r="D3" s="238"/>
      <c r="E3" s="239"/>
      <c r="F3" s="240"/>
      <c r="G3" s="239"/>
      <c r="H3" s="241"/>
      <c r="I3" s="241"/>
      <c r="J3" s="938" t="s">
        <v>1131</v>
      </c>
      <c r="K3" s="420"/>
      <c r="L3" s="238"/>
    </row>
    <row r="4" spans="1:16" ht="18" customHeight="1" thickBot="1">
      <c r="A4" s="242"/>
      <c r="B4" s="243" t="s">
        <v>246</v>
      </c>
      <c r="C4" s="238"/>
      <c r="D4" s="238"/>
      <c r="E4" s="622" t="s">
        <v>247</v>
      </c>
      <c r="F4" s="906"/>
      <c r="G4" s="622" t="s">
        <v>248</v>
      </c>
      <c r="H4" s="241"/>
      <c r="I4" s="622" t="s">
        <v>1046</v>
      </c>
      <c r="J4" s="244" t="s">
        <v>246</v>
      </c>
      <c r="K4" s="907"/>
      <c r="L4" s="622" t="s">
        <v>247</v>
      </c>
      <c r="M4" s="245"/>
      <c r="N4" s="622" t="s">
        <v>248</v>
      </c>
      <c r="O4" s="245"/>
      <c r="P4" s="622" t="s">
        <v>1046</v>
      </c>
    </row>
    <row r="5" spans="1:16" ht="18" customHeight="1">
      <c r="A5" s="246"/>
      <c r="B5" s="247"/>
      <c r="C5" s="246"/>
      <c r="D5" s="246"/>
      <c r="E5" s="248" t="s">
        <v>487</v>
      </c>
      <c r="F5" s="249"/>
      <c r="G5" s="248" t="s">
        <v>487</v>
      </c>
      <c r="H5" s="249"/>
      <c r="I5" s="248" t="s">
        <v>487</v>
      </c>
      <c r="J5" s="251"/>
      <c r="K5" s="908"/>
      <c r="L5" s="250" t="s">
        <v>487</v>
      </c>
      <c r="M5" s="249"/>
      <c r="N5" s="250" t="s">
        <v>487</v>
      </c>
      <c r="O5" s="253"/>
      <c r="P5" s="250" t="s">
        <v>487</v>
      </c>
    </row>
    <row r="6" spans="1:16" ht="18" customHeight="1" thickBot="1">
      <c r="A6" s="254"/>
      <c r="B6" s="255"/>
      <c r="C6" s="254"/>
      <c r="D6" s="254"/>
      <c r="E6" s="250" t="s">
        <v>401</v>
      </c>
      <c r="F6" s="256"/>
      <c r="G6" s="250" t="s">
        <v>401</v>
      </c>
      <c r="H6" s="256"/>
      <c r="I6" s="250" t="s">
        <v>401</v>
      </c>
      <c r="J6" s="257"/>
      <c r="K6" s="909"/>
      <c r="L6" s="250" t="s">
        <v>401</v>
      </c>
      <c r="M6" s="256"/>
      <c r="N6" s="250" t="s">
        <v>401</v>
      </c>
      <c r="O6" s="258"/>
      <c r="P6" s="250" t="s">
        <v>401</v>
      </c>
    </row>
    <row r="7" spans="1:16" ht="21.75" customHeight="1" thickBot="1" thickTop="1">
      <c r="A7" s="259" t="s">
        <v>266</v>
      </c>
      <c r="B7" s="260"/>
      <c r="C7" s="261"/>
      <c r="D7" s="905"/>
      <c r="E7" s="262">
        <f>SUM(E8,E11,E14,E19,E25,E36,E41,E58,E60)</f>
        <v>54000</v>
      </c>
      <c r="F7" s="263"/>
      <c r="G7" s="262">
        <f>SUM(G8,G11,G14,G19,G25,G36,G41,G58,G60)</f>
        <v>7529</v>
      </c>
      <c r="H7" s="263"/>
      <c r="I7" s="262">
        <f>SUM(I8,I11,I14,I19,I25,I36,I41,I58,I60)</f>
        <v>15974</v>
      </c>
      <c r="J7" s="861" t="s">
        <v>266</v>
      </c>
      <c r="K7" s="910"/>
      <c r="L7" s="262">
        <f>SUM(L8,L11,L14,L19,L25,L36,L41,L58,L60)</f>
        <v>54000</v>
      </c>
      <c r="M7" s="264"/>
      <c r="N7" s="262">
        <f>SUM(N8,N11,N14,N19,N25,N36,N41,N58,N60)</f>
        <v>21151</v>
      </c>
      <c r="O7" s="265"/>
      <c r="P7" s="262">
        <f>SUM(P8,P11,P14,P19,P25,P36,P41,P58,P60)</f>
        <v>2352</v>
      </c>
    </row>
    <row r="8" spans="1:16" ht="19.5" customHeight="1" thickBot="1" thickTop="1">
      <c r="A8" s="266" t="s">
        <v>62</v>
      </c>
      <c r="B8" s="267"/>
      <c r="C8" s="268"/>
      <c r="D8" s="268"/>
      <c r="E8" s="675">
        <f>SUM(E9:E10)</f>
        <v>90</v>
      </c>
      <c r="F8" s="270"/>
      <c r="G8" s="675">
        <f>SUM(G9:G10)</f>
        <v>1252</v>
      </c>
      <c r="H8" s="270"/>
      <c r="I8" s="269">
        <f>SUM(I9:I10)</f>
        <v>0</v>
      </c>
      <c r="J8" s="862" t="s">
        <v>62</v>
      </c>
      <c r="K8" s="911"/>
      <c r="L8" s="269">
        <f>SUM(L9:L10)</f>
        <v>219</v>
      </c>
      <c r="M8" s="264"/>
      <c r="N8" s="675">
        <f>SUM(N9:N10)</f>
        <v>685</v>
      </c>
      <c r="O8" s="271"/>
      <c r="P8" s="675">
        <f>SUM(P9:P10)</f>
        <v>1252</v>
      </c>
    </row>
    <row r="9" spans="1:16" ht="15" customHeight="1" thickTop="1">
      <c r="A9" s="246"/>
      <c r="B9" s="272" t="s">
        <v>397</v>
      </c>
      <c r="C9" s="273"/>
      <c r="D9" s="273"/>
      <c r="E9" s="274">
        <f>akce_nová!B25</f>
        <v>90</v>
      </c>
      <c r="F9" s="263"/>
      <c r="G9" s="274">
        <f>položky!AL8+položky!AP8+položky!AQ8-I9-E9</f>
        <v>1252</v>
      </c>
      <c r="H9" s="263"/>
      <c r="I9" s="274">
        <v>0</v>
      </c>
      <c r="J9" s="831" t="s">
        <v>398</v>
      </c>
      <c r="K9" s="136"/>
      <c r="L9" s="274">
        <f>položky!AU8-N9</f>
        <v>182</v>
      </c>
      <c r="M9" s="264"/>
      <c r="N9" s="274">
        <f>položky!CU8+výdaje!B715</f>
        <v>685</v>
      </c>
      <c r="O9" s="275"/>
      <c r="P9" s="274">
        <f>Financování!B21</f>
        <v>1252</v>
      </c>
    </row>
    <row r="10" spans="1:16" ht="16.5" customHeight="1" thickBot="1">
      <c r="A10" s="246"/>
      <c r="B10" s="272" t="s">
        <v>65</v>
      </c>
      <c r="C10" s="273"/>
      <c r="D10" s="273"/>
      <c r="E10" s="274">
        <f>položky!C9-G10</f>
        <v>0</v>
      </c>
      <c r="F10" s="258"/>
      <c r="G10" s="274">
        <v>0</v>
      </c>
      <c r="H10" s="258"/>
      <c r="I10" s="276">
        <v>0</v>
      </c>
      <c r="J10" s="831" t="s">
        <v>65</v>
      </c>
      <c r="K10" s="136"/>
      <c r="L10" s="274">
        <f>položky!AU9-N10</f>
        <v>37</v>
      </c>
      <c r="M10" s="264"/>
      <c r="N10" s="274">
        <f>položky!CU9</f>
        <v>0</v>
      </c>
      <c r="O10" s="275"/>
      <c r="P10" s="276">
        <v>0</v>
      </c>
    </row>
    <row r="11" spans="1:16" ht="16.5" customHeight="1" thickBot="1" thickTop="1">
      <c r="A11" s="277" t="s">
        <v>67</v>
      </c>
      <c r="B11" s="278"/>
      <c r="C11" s="279"/>
      <c r="D11" s="279"/>
      <c r="E11" s="280">
        <f>SUM(E12:E13)</f>
        <v>0</v>
      </c>
      <c r="F11" s="270"/>
      <c r="G11" s="280">
        <f>SUM(G12:G13)</f>
        <v>1068</v>
      </c>
      <c r="H11" s="270"/>
      <c r="I11" s="281">
        <f>SUM(I12:I13)</f>
        <v>0</v>
      </c>
      <c r="J11" s="863" t="s">
        <v>67</v>
      </c>
      <c r="K11" s="912"/>
      <c r="L11" s="280">
        <f>SUM(L12:L13)</f>
        <v>1040</v>
      </c>
      <c r="M11" s="264"/>
      <c r="N11" s="281">
        <f>SUM(N12:N13)</f>
        <v>1917</v>
      </c>
      <c r="O11" s="271"/>
      <c r="P11" s="280">
        <f>SUM(P12:P13)</f>
        <v>0</v>
      </c>
    </row>
    <row r="12" spans="1:16" ht="15" customHeight="1" thickTop="1">
      <c r="A12" s="246"/>
      <c r="B12" s="272" t="s">
        <v>68</v>
      </c>
      <c r="C12" s="252"/>
      <c r="D12" s="252"/>
      <c r="E12" s="274">
        <f>položky!C11-G12</f>
        <v>0</v>
      </c>
      <c r="F12" s="263"/>
      <c r="G12" s="274">
        <f>položky!AL11+položky!AP11</f>
        <v>1068</v>
      </c>
      <c r="H12" s="263"/>
      <c r="I12" s="274">
        <f>Financování!B11</f>
        <v>0</v>
      </c>
      <c r="J12" s="831" t="s">
        <v>68</v>
      </c>
      <c r="K12" s="136"/>
      <c r="L12" s="274">
        <f>položky!AU11-N12</f>
        <v>1040</v>
      </c>
      <c r="M12" s="264"/>
      <c r="N12" s="274">
        <f>položky!CU11+výdaje!B716</f>
        <v>1917</v>
      </c>
      <c r="O12" s="275"/>
      <c r="P12" s="274">
        <v>0</v>
      </c>
    </row>
    <row r="13" spans="1:16" ht="15" customHeight="1" thickBot="1">
      <c r="A13" s="246"/>
      <c r="B13" s="272" t="s">
        <v>69</v>
      </c>
      <c r="C13" s="252"/>
      <c r="D13" s="252"/>
      <c r="E13" s="274">
        <f>položky!C12-G13</f>
        <v>0</v>
      </c>
      <c r="F13" s="263"/>
      <c r="G13" s="274">
        <f>položky!AL12</f>
        <v>0</v>
      </c>
      <c r="H13" s="263"/>
      <c r="I13" s="283">
        <v>0</v>
      </c>
      <c r="J13" s="831" t="s">
        <v>69</v>
      </c>
      <c r="K13" s="136"/>
      <c r="L13" s="274">
        <f>položky!AU12-N13</f>
        <v>0</v>
      </c>
      <c r="M13" s="264"/>
      <c r="N13" s="274">
        <f>položky!CU12</f>
        <v>0</v>
      </c>
      <c r="O13" s="275"/>
      <c r="P13" s="283">
        <v>0</v>
      </c>
    </row>
    <row r="14" spans="1:16" ht="16.5" customHeight="1" thickBot="1" thickTop="1">
      <c r="A14" s="277" t="s">
        <v>70</v>
      </c>
      <c r="B14" s="278"/>
      <c r="C14" s="279"/>
      <c r="D14" s="279"/>
      <c r="E14" s="281">
        <f>SUM(E15:E18)</f>
        <v>756</v>
      </c>
      <c r="F14" s="270"/>
      <c r="G14" s="281">
        <f>SUM(G15:G18)</f>
        <v>0</v>
      </c>
      <c r="H14" s="270"/>
      <c r="I14" s="281">
        <f>SUM(I15:I18)</f>
        <v>0</v>
      </c>
      <c r="J14" s="863" t="s">
        <v>70</v>
      </c>
      <c r="K14" s="912"/>
      <c r="L14" s="281">
        <f>SUM(L15:L18)</f>
        <v>4701</v>
      </c>
      <c r="M14" s="264"/>
      <c r="N14" s="281">
        <f>SUM(N15:N18)</f>
        <v>395</v>
      </c>
      <c r="O14" s="284"/>
      <c r="P14" s="281">
        <f>SUM(P15:P18)</f>
        <v>0</v>
      </c>
    </row>
    <row r="15" spans="1:20" ht="12.75" customHeight="1" thickTop="1">
      <c r="A15" s="285"/>
      <c r="B15" s="824" t="s">
        <v>267</v>
      </c>
      <c r="C15" s="282"/>
      <c r="D15" s="282"/>
      <c r="E15" s="274">
        <f>položky!C14</f>
        <v>140</v>
      </c>
      <c r="F15" s="286"/>
      <c r="G15" s="287">
        <v>0</v>
      </c>
      <c r="H15" s="286"/>
      <c r="I15" s="287">
        <v>0</v>
      </c>
      <c r="J15" s="864" t="s">
        <v>267</v>
      </c>
      <c r="K15" s="136"/>
      <c r="L15" s="287">
        <f>položky!AU14-N15</f>
        <v>4085</v>
      </c>
      <c r="M15" s="288"/>
      <c r="N15" s="287">
        <f>položky!CV14</f>
        <v>345</v>
      </c>
      <c r="O15" s="275"/>
      <c r="P15" s="287">
        <v>0</v>
      </c>
      <c r="Q15" s="168"/>
      <c r="R15" s="168"/>
      <c r="S15" s="168"/>
      <c r="T15" s="168"/>
    </row>
    <row r="16" spans="1:16" ht="12.75" customHeight="1">
      <c r="A16" s="246"/>
      <c r="B16" s="825" t="s">
        <v>268</v>
      </c>
      <c r="C16" s="252"/>
      <c r="D16" s="252"/>
      <c r="E16" s="274">
        <f>položky!C15-G16</f>
        <v>589</v>
      </c>
      <c r="F16" s="256"/>
      <c r="G16" s="274">
        <f>položky!AL15</f>
        <v>0</v>
      </c>
      <c r="H16" s="256"/>
      <c r="I16" s="274">
        <v>0</v>
      </c>
      <c r="J16" s="832" t="s">
        <v>268</v>
      </c>
      <c r="K16" s="913"/>
      <c r="L16" s="274">
        <f>položky!AU15-N16</f>
        <v>589</v>
      </c>
      <c r="M16" s="288"/>
      <c r="N16" s="274">
        <f>položky!CU15</f>
        <v>0</v>
      </c>
      <c r="O16" s="275"/>
      <c r="P16" s="274">
        <v>0</v>
      </c>
    </row>
    <row r="17" spans="1:16" ht="11.25" customHeight="1">
      <c r="A17" s="246"/>
      <c r="B17" s="272" t="s">
        <v>269</v>
      </c>
      <c r="C17" s="252"/>
      <c r="D17" s="252"/>
      <c r="E17" s="274">
        <f>položky!C16-G17</f>
        <v>0</v>
      </c>
      <c r="F17" s="256"/>
      <c r="G17" s="274">
        <f>položky!AL16</f>
        <v>0</v>
      </c>
      <c r="H17" s="256"/>
      <c r="I17" s="276">
        <v>0</v>
      </c>
      <c r="J17" s="831" t="s">
        <v>269</v>
      </c>
      <c r="K17" s="136"/>
      <c r="L17" s="274">
        <f>položky!AU16-N17</f>
        <v>0</v>
      </c>
      <c r="M17" s="288"/>
      <c r="N17" s="274">
        <f>položky!CU16</f>
        <v>0</v>
      </c>
      <c r="O17" s="275"/>
      <c r="P17" s="276">
        <v>0</v>
      </c>
    </row>
    <row r="18" spans="1:16" ht="13.5" customHeight="1" thickBot="1">
      <c r="A18" s="246"/>
      <c r="B18" s="272" t="s">
        <v>74</v>
      </c>
      <c r="C18" s="252"/>
      <c r="D18" s="252"/>
      <c r="E18" s="274">
        <f>položky!AP17+položky!AQ17</f>
        <v>27</v>
      </c>
      <c r="F18" s="256"/>
      <c r="G18" s="274">
        <v>0</v>
      </c>
      <c r="H18" s="256"/>
      <c r="I18" s="276">
        <v>0</v>
      </c>
      <c r="J18" s="831" t="s">
        <v>74</v>
      </c>
      <c r="K18" s="136"/>
      <c r="L18" s="274">
        <f>položky!AU17-N18</f>
        <v>27</v>
      </c>
      <c r="M18" s="288"/>
      <c r="N18" s="274">
        <f>položky!CU17</f>
        <v>50</v>
      </c>
      <c r="O18" s="275"/>
      <c r="P18" s="276">
        <v>0</v>
      </c>
    </row>
    <row r="19" spans="1:16" ht="16.5" customHeight="1" thickBot="1" thickTop="1">
      <c r="A19" s="277" t="s">
        <v>75</v>
      </c>
      <c r="B19" s="818"/>
      <c r="C19" s="279"/>
      <c r="D19" s="279"/>
      <c r="E19" s="281">
        <f>SUM(E21:E24)</f>
        <v>441</v>
      </c>
      <c r="F19" s="270"/>
      <c r="G19" s="281">
        <f>SUM(G21:G24)</f>
        <v>0</v>
      </c>
      <c r="H19" s="270"/>
      <c r="I19" s="281">
        <f>SUM(I21:I24)</f>
        <v>0</v>
      </c>
      <c r="J19" s="863" t="s">
        <v>75</v>
      </c>
      <c r="K19" s="912"/>
      <c r="L19" s="281">
        <f>SUM(L21:L24)</f>
        <v>1618</v>
      </c>
      <c r="M19" s="264"/>
      <c r="N19" s="281">
        <f>SUM(N21:N24)</f>
        <v>400</v>
      </c>
      <c r="O19" s="284"/>
      <c r="P19" s="281">
        <f>SUM(P21:P24)</f>
        <v>0</v>
      </c>
    </row>
    <row r="20" spans="1:16" ht="16.5" customHeight="1" thickBot="1" thickTop="1">
      <c r="A20" s="277"/>
      <c r="B20" s="858" t="s">
        <v>383</v>
      </c>
      <c r="C20" s="811"/>
      <c r="D20" s="811"/>
      <c r="E20" s="820">
        <f>SUM(E21:E24)</f>
        <v>441</v>
      </c>
      <c r="F20" s="821"/>
      <c r="G20" s="820">
        <f>SUM(G21:G24)</f>
        <v>0</v>
      </c>
      <c r="H20" s="821"/>
      <c r="I20" s="820">
        <f>SUM(I21:I24)</f>
        <v>0</v>
      </c>
      <c r="J20" s="865" t="s">
        <v>383</v>
      </c>
      <c r="K20" s="914"/>
      <c r="L20" s="820">
        <f>SUM(L21:L24)</f>
        <v>1618</v>
      </c>
      <c r="M20" s="822"/>
      <c r="N20" s="820">
        <f>SUM(N21:N24)</f>
        <v>400</v>
      </c>
      <c r="O20" s="823"/>
      <c r="P20" s="820">
        <f>SUM(P21:P24)</f>
        <v>0</v>
      </c>
    </row>
    <row r="21" spans="1:16" ht="13.5" customHeight="1" thickTop="1">
      <c r="A21" s="246"/>
      <c r="B21" s="859" t="s">
        <v>112</v>
      </c>
      <c r="C21" s="252"/>
      <c r="D21" s="252"/>
      <c r="E21" s="812">
        <f>položky!C20-G21</f>
        <v>130</v>
      </c>
      <c r="F21" s="813"/>
      <c r="G21" s="812">
        <f>položky!AL20+položky!AP20+položky!AQ20</f>
        <v>0</v>
      </c>
      <c r="H21" s="813"/>
      <c r="I21" s="812">
        <v>0</v>
      </c>
      <c r="J21" s="866" t="s">
        <v>112</v>
      </c>
      <c r="K21" s="915"/>
      <c r="L21" s="812">
        <f>položky!AU20-N21</f>
        <v>877</v>
      </c>
      <c r="M21" s="814"/>
      <c r="N21" s="812">
        <f>položky!CU20</f>
        <v>400</v>
      </c>
      <c r="O21" s="815"/>
      <c r="P21" s="812">
        <v>0</v>
      </c>
    </row>
    <row r="22" spans="1:16" ht="13.5" customHeight="1">
      <c r="A22" s="246"/>
      <c r="B22" s="859" t="s">
        <v>1073</v>
      </c>
      <c r="C22" s="252"/>
      <c r="D22" s="252"/>
      <c r="E22" s="812">
        <f>položky!C21-G22</f>
        <v>0</v>
      </c>
      <c r="F22" s="813"/>
      <c r="G22" s="812">
        <f>položky!AL21</f>
        <v>0</v>
      </c>
      <c r="H22" s="813"/>
      <c r="I22" s="816">
        <v>0</v>
      </c>
      <c r="J22" s="866" t="s">
        <v>1073</v>
      </c>
      <c r="K22" s="915"/>
      <c r="L22" s="812">
        <f>položky!AU21-N22</f>
        <v>126</v>
      </c>
      <c r="M22" s="814"/>
      <c r="N22" s="812">
        <f>položky!CU21</f>
        <v>0</v>
      </c>
      <c r="O22" s="815"/>
      <c r="P22" s="816">
        <v>0</v>
      </c>
    </row>
    <row r="23" spans="1:16" ht="13.5" customHeight="1">
      <c r="A23" s="246"/>
      <c r="B23" s="859" t="s">
        <v>1074</v>
      </c>
      <c r="C23" s="252"/>
      <c r="D23" s="252"/>
      <c r="E23" s="812">
        <f>položky!C22-G23</f>
        <v>8</v>
      </c>
      <c r="F23" s="813"/>
      <c r="G23" s="812">
        <f>položky!AL22</f>
        <v>0</v>
      </c>
      <c r="H23" s="813"/>
      <c r="I23" s="816">
        <v>0</v>
      </c>
      <c r="J23" s="866" t="s">
        <v>1074</v>
      </c>
      <c r="K23" s="915"/>
      <c r="L23" s="812">
        <f>položky!AU22-N23</f>
        <v>300</v>
      </c>
      <c r="M23" s="814"/>
      <c r="N23" s="812">
        <f>položky!CU22</f>
        <v>0</v>
      </c>
      <c r="O23" s="815"/>
      <c r="P23" s="816">
        <v>0</v>
      </c>
    </row>
    <row r="24" spans="1:16" ht="13.5" customHeight="1" thickBot="1">
      <c r="A24" s="246"/>
      <c r="B24" s="860" t="s">
        <v>1075</v>
      </c>
      <c r="C24" s="252"/>
      <c r="D24" s="252"/>
      <c r="E24" s="812">
        <f>položky!C23</f>
        <v>303</v>
      </c>
      <c r="F24" s="813"/>
      <c r="G24" s="812">
        <f>položky!AL23</f>
        <v>0</v>
      </c>
      <c r="H24" s="813"/>
      <c r="I24" s="817">
        <v>0</v>
      </c>
      <c r="J24" s="867" t="s">
        <v>1075</v>
      </c>
      <c r="K24" s="915"/>
      <c r="L24" s="812">
        <f>položky!AU23-N24</f>
        <v>315</v>
      </c>
      <c r="M24" s="814"/>
      <c r="N24" s="812">
        <f>položky!CU23</f>
        <v>0</v>
      </c>
      <c r="O24" s="815"/>
      <c r="P24" s="817">
        <v>0</v>
      </c>
    </row>
    <row r="25" spans="1:16" ht="16.5" customHeight="1" thickBot="1" thickTop="1">
      <c r="A25" s="277" t="s">
        <v>76</v>
      </c>
      <c r="B25" s="278"/>
      <c r="C25" s="279"/>
      <c r="D25" s="279"/>
      <c r="E25" s="281">
        <f>SUM(E26:E35)</f>
        <v>3908</v>
      </c>
      <c r="F25" s="270"/>
      <c r="G25" s="281">
        <f>SUM(G26:G35)</f>
        <v>3085</v>
      </c>
      <c r="H25" s="270"/>
      <c r="I25" s="281">
        <f>SUM(I26:I35)</f>
        <v>0</v>
      </c>
      <c r="J25" s="863" t="s">
        <v>76</v>
      </c>
      <c r="K25" s="912"/>
      <c r="L25" s="281">
        <f>SUM(L26:L35)</f>
        <v>13914</v>
      </c>
      <c r="M25" s="264"/>
      <c r="N25" s="281">
        <f>SUM(N26:N35)</f>
        <v>510</v>
      </c>
      <c r="O25" s="284"/>
      <c r="P25" s="281">
        <f>SUM(P26:P35)</f>
        <v>0</v>
      </c>
    </row>
    <row r="26" spans="1:16" ht="13.5" customHeight="1" thickTop="1">
      <c r="A26" s="289"/>
      <c r="B26" s="272" t="s">
        <v>78</v>
      </c>
      <c r="C26" s="252"/>
      <c r="D26" s="252"/>
      <c r="E26" s="274">
        <f>položky!C25-G26</f>
        <v>50</v>
      </c>
      <c r="F26" s="256"/>
      <c r="G26" s="274">
        <f>položky!AL25</f>
        <v>0</v>
      </c>
      <c r="H26" s="256"/>
      <c r="I26" s="274">
        <v>0</v>
      </c>
      <c r="J26" s="831" t="s">
        <v>78</v>
      </c>
      <c r="K26" s="136"/>
      <c r="L26" s="274">
        <f>položky!AU25-N26</f>
        <v>575</v>
      </c>
      <c r="M26" s="288"/>
      <c r="N26" s="274">
        <f>položky!CU25</f>
        <v>0</v>
      </c>
      <c r="O26" s="275"/>
      <c r="P26" s="274">
        <v>0</v>
      </c>
    </row>
    <row r="27" spans="1:16" ht="13.5" customHeight="1">
      <c r="A27" s="246"/>
      <c r="B27" s="272" t="s">
        <v>79</v>
      </c>
      <c r="C27" s="252"/>
      <c r="D27" s="252"/>
      <c r="E27" s="274">
        <f>položky!C26-G27</f>
        <v>0</v>
      </c>
      <c r="F27" s="256"/>
      <c r="G27" s="274">
        <f>položky!AL26</f>
        <v>0</v>
      </c>
      <c r="H27" s="256"/>
      <c r="I27" s="276">
        <v>0</v>
      </c>
      <c r="J27" s="831" t="s">
        <v>79</v>
      </c>
      <c r="K27" s="136"/>
      <c r="L27" s="274">
        <f>položky!AU26-N27</f>
        <v>1588</v>
      </c>
      <c r="M27" s="288"/>
      <c r="N27" s="274">
        <f>položky!CU26</f>
        <v>0</v>
      </c>
      <c r="O27" s="275"/>
      <c r="P27" s="276">
        <v>0</v>
      </c>
    </row>
    <row r="28" spans="1:16" ht="13.5" customHeight="1">
      <c r="A28" s="246"/>
      <c r="B28" s="272" t="s">
        <v>212</v>
      </c>
      <c r="C28" s="252"/>
      <c r="D28" s="252"/>
      <c r="E28" s="274">
        <f>položky!C27-G28</f>
        <v>963</v>
      </c>
      <c r="F28" s="256"/>
      <c r="G28" s="274">
        <f>příjmy!B111</f>
        <v>85</v>
      </c>
      <c r="H28" s="256"/>
      <c r="I28" s="276">
        <v>0</v>
      </c>
      <c r="J28" s="831" t="s">
        <v>212</v>
      </c>
      <c r="K28" s="136"/>
      <c r="L28" s="274">
        <f>položky!AU27-N28</f>
        <v>8378</v>
      </c>
      <c r="M28" s="288"/>
      <c r="N28" s="274">
        <f>položky!CU27</f>
        <v>0</v>
      </c>
      <c r="O28" s="275"/>
      <c r="P28" s="276">
        <v>0</v>
      </c>
    </row>
    <row r="29" spans="1:16" ht="13.5" customHeight="1">
      <c r="A29" s="246"/>
      <c r="B29" s="272" t="s">
        <v>137</v>
      </c>
      <c r="C29" s="252"/>
      <c r="D29" s="252"/>
      <c r="E29" s="274">
        <f>položky!C28-G29</f>
        <v>173</v>
      </c>
      <c r="F29" s="256"/>
      <c r="G29" s="274">
        <f>položky!AO28</f>
        <v>0</v>
      </c>
      <c r="H29" s="256"/>
      <c r="I29" s="276">
        <v>0</v>
      </c>
      <c r="J29" s="831" t="s">
        <v>137</v>
      </c>
      <c r="K29" s="136"/>
      <c r="L29" s="274">
        <f>položky!AU28-N29</f>
        <v>724</v>
      </c>
      <c r="M29" s="288"/>
      <c r="N29" s="274">
        <f>položky!CU28</f>
        <v>0</v>
      </c>
      <c r="O29" s="275"/>
      <c r="P29" s="276">
        <v>0</v>
      </c>
    </row>
    <row r="30" spans="1:16" ht="13.5" customHeight="1">
      <c r="A30" s="246"/>
      <c r="B30" s="272" t="s">
        <v>139</v>
      </c>
      <c r="C30" s="252"/>
      <c r="D30" s="252"/>
      <c r="E30" s="274">
        <f>položky!C29-G30</f>
        <v>25</v>
      </c>
      <c r="F30" s="256"/>
      <c r="G30" s="274">
        <f>položky!AL29</f>
        <v>0</v>
      </c>
      <c r="H30" s="256"/>
      <c r="I30" s="276">
        <v>0</v>
      </c>
      <c r="J30" s="831" t="s">
        <v>139</v>
      </c>
      <c r="K30" s="136"/>
      <c r="L30" s="274">
        <f>položky!AU29-N30</f>
        <v>1223</v>
      </c>
      <c r="M30" s="288"/>
      <c r="N30" s="274">
        <f>položky!CU29</f>
        <v>0</v>
      </c>
      <c r="O30" s="275"/>
      <c r="P30" s="276">
        <v>0</v>
      </c>
    </row>
    <row r="31" spans="1:16" ht="13.5" customHeight="1">
      <c r="A31" s="246"/>
      <c r="B31" s="272" t="s">
        <v>213</v>
      </c>
      <c r="C31" s="252"/>
      <c r="D31" s="252"/>
      <c r="E31" s="274">
        <f>položky!C30-G31</f>
        <v>225</v>
      </c>
      <c r="F31" s="256"/>
      <c r="G31" s="274">
        <f>položky!AL30</f>
        <v>0</v>
      </c>
      <c r="H31" s="256"/>
      <c r="I31" s="276">
        <v>0</v>
      </c>
      <c r="J31" s="831" t="s">
        <v>213</v>
      </c>
      <c r="K31" s="136"/>
      <c r="L31" s="274">
        <f>položky!AU30-N31</f>
        <v>542</v>
      </c>
      <c r="M31" s="288"/>
      <c r="N31" s="274">
        <f>položky!CU30</f>
        <v>310</v>
      </c>
      <c r="O31" s="275"/>
      <c r="P31" s="276">
        <v>0</v>
      </c>
    </row>
    <row r="32" spans="1:16" ht="13.5" customHeight="1">
      <c r="A32" s="246"/>
      <c r="B32" s="272" t="s">
        <v>214</v>
      </c>
      <c r="C32" s="252"/>
      <c r="D32" s="252"/>
      <c r="E32" s="274">
        <f>položky!C31-G32</f>
        <v>578</v>
      </c>
      <c r="F32" s="256"/>
      <c r="G32" s="274">
        <f>položky!AL31</f>
        <v>0</v>
      </c>
      <c r="H32" s="256"/>
      <c r="I32" s="276">
        <v>0</v>
      </c>
      <c r="J32" s="831" t="s">
        <v>214</v>
      </c>
      <c r="K32" s="136"/>
      <c r="L32" s="274">
        <f>položky!AU31-N32</f>
        <v>410</v>
      </c>
      <c r="M32" s="288"/>
      <c r="N32" s="274">
        <f>položky!CU31</f>
        <v>0</v>
      </c>
      <c r="O32" s="275"/>
      <c r="P32" s="276">
        <v>0</v>
      </c>
    </row>
    <row r="33" spans="1:16" ht="13.5" customHeight="1">
      <c r="A33" s="246"/>
      <c r="B33" s="272" t="s">
        <v>270</v>
      </c>
      <c r="C33" s="252"/>
      <c r="D33" s="252"/>
      <c r="E33" s="274">
        <f>položky!C32-G33</f>
        <v>905</v>
      </c>
      <c r="F33" s="256"/>
      <c r="G33" s="274">
        <f>položky!AL32</f>
        <v>0</v>
      </c>
      <c r="H33" s="256"/>
      <c r="I33" s="276">
        <v>0</v>
      </c>
      <c r="J33" s="831" t="s">
        <v>270</v>
      </c>
      <c r="K33" s="136"/>
      <c r="L33" s="274">
        <f>položky!AU32-N33</f>
        <v>81</v>
      </c>
      <c r="M33" s="288"/>
      <c r="N33" s="274">
        <f>položky!CU32</f>
        <v>0</v>
      </c>
      <c r="O33" s="275"/>
      <c r="P33" s="276">
        <v>0</v>
      </c>
    </row>
    <row r="34" spans="1:16" ht="13.5" customHeight="1">
      <c r="A34" s="246"/>
      <c r="B34" s="272" t="s">
        <v>218</v>
      </c>
      <c r="C34" s="252"/>
      <c r="D34" s="252"/>
      <c r="E34" s="274">
        <f>položky!C33-G34</f>
        <v>304</v>
      </c>
      <c r="F34" s="256"/>
      <c r="G34" s="274">
        <f>položky!AL33</f>
        <v>0</v>
      </c>
      <c r="H34" s="256"/>
      <c r="I34" s="276">
        <v>0</v>
      </c>
      <c r="J34" s="831" t="s">
        <v>218</v>
      </c>
      <c r="K34" s="136"/>
      <c r="L34" s="274">
        <f>položky!AU33-N34</f>
        <v>193</v>
      </c>
      <c r="M34" s="288"/>
      <c r="N34" s="274">
        <f>položky!CU33</f>
        <v>200</v>
      </c>
      <c r="O34" s="275"/>
      <c r="P34" s="276">
        <v>0</v>
      </c>
    </row>
    <row r="35" spans="1:16" ht="13.5" customHeight="1" thickBot="1">
      <c r="A35" s="246"/>
      <c r="B35" s="272" t="s">
        <v>271</v>
      </c>
      <c r="C35" s="252"/>
      <c r="D35" s="252"/>
      <c r="E35" s="274">
        <f>položky!C34-G35</f>
        <v>685</v>
      </c>
      <c r="F35" s="256"/>
      <c r="G35" s="274">
        <f>položky!AL34</f>
        <v>3000</v>
      </c>
      <c r="H35" s="256"/>
      <c r="I35" s="276">
        <v>0</v>
      </c>
      <c r="J35" s="831" t="s">
        <v>271</v>
      </c>
      <c r="K35" s="136"/>
      <c r="L35" s="274">
        <f>položky!AU34-N35</f>
        <v>200</v>
      </c>
      <c r="M35" s="288"/>
      <c r="N35" s="274">
        <f>položky!CU34</f>
        <v>0</v>
      </c>
      <c r="O35" s="275"/>
      <c r="P35" s="276">
        <v>0</v>
      </c>
    </row>
    <row r="36" spans="1:16" ht="16.5" customHeight="1" thickBot="1" thickTop="1">
      <c r="A36" s="277" t="s">
        <v>220</v>
      </c>
      <c r="B36" s="278"/>
      <c r="C36" s="279"/>
      <c r="D36" s="279"/>
      <c r="E36" s="281">
        <f>SUM(E37:E40)</f>
        <v>6859</v>
      </c>
      <c r="F36" s="270"/>
      <c r="G36" s="281">
        <f>SUM(G37:G40)</f>
        <v>0</v>
      </c>
      <c r="H36" s="270"/>
      <c r="I36" s="281">
        <f>SUM(I37:I40)</f>
        <v>0</v>
      </c>
      <c r="J36" s="863" t="s">
        <v>220</v>
      </c>
      <c r="K36" s="912"/>
      <c r="L36" s="281">
        <f>SUM(L37:L40)</f>
        <v>7305</v>
      </c>
      <c r="M36" s="264"/>
      <c r="N36" s="281">
        <f>SUM(N37:N40)</f>
        <v>508</v>
      </c>
      <c r="O36" s="284"/>
      <c r="P36" s="281">
        <f>SUM(P37:P40)</f>
        <v>0</v>
      </c>
    </row>
    <row r="37" spans="1:16" ht="13.5" customHeight="1" thickTop="1">
      <c r="A37" s="246"/>
      <c r="B37" s="272" t="s">
        <v>221</v>
      </c>
      <c r="C37" s="252"/>
      <c r="D37" s="252"/>
      <c r="E37" s="274">
        <f>položky!C36-G37</f>
        <v>0</v>
      </c>
      <c r="F37" s="256"/>
      <c r="G37" s="274">
        <f>položky!AL36</f>
        <v>0</v>
      </c>
      <c r="H37" s="256"/>
      <c r="I37" s="274">
        <v>0</v>
      </c>
      <c r="J37" s="831" t="s">
        <v>221</v>
      </c>
      <c r="K37" s="136"/>
      <c r="L37" s="274">
        <f>položky!AU36-N37</f>
        <v>15</v>
      </c>
      <c r="M37" s="288"/>
      <c r="N37" s="274">
        <f>položky!CU36</f>
        <v>0</v>
      </c>
      <c r="O37" s="275"/>
      <c r="P37" s="274">
        <v>0</v>
      </c>
    </row>
    <row r="38" spans="1:16" ht="13.5" customHeight="1">
      <c r="A38" s="246"/>
      <c r="B38" s="272" t="s">
        <v>272</v>
      </c>
      <c r="C38" s="252"/>
      <c r="D38" s="252"/>
      <c r="E38" s="274">
        <f>položky!C37-G38</f>
        <v>198</v>
      </c>
      <c r="F38" s="256"/>
      <c r="G38" s="274">
        <f>položky!AL37</f>
        <v>0</v>
      </c>
      <c r="H38" s="256"/>
      <c r="I38" s="283">
        <v>0</v>
      </c>
      <c r="J38" s="831" t="s">
        <v>272</v>
      </c>
      <c r="K38" s="136"/>
      <c r="L38" s="274">
        <f>položky!AU37-N38</f>
        <v>298</v>
      </c>
      <c r="M38" s="288"/>
      <c r="N38" s="274">
        <f>položky!CU37</f>
        <v>0</v>
      </c>
      <c r="O38" s="275"/>
      <c r="P38" s="283">
        <v>0</v>
      </c>
    </row>
    <row r="39" spans="1:16" ht="13.5" customHeight="1">
      <c r="A39" s="246"/>
      <c r="B39" s="827" t="s">
        <v>273</v>
      </c>
      <c r="C39" s="252"/>
      <c r="D39" s="252"/>
      <c r="E39" s="274">
        <f>příjmy!B237+příjmy!B238+příjmy!B170+příjmy!B239+příjmy!B240+příjmy!B241+příjmy!B242</f>
        <v>4641</v>
      </c>
      <c r="F39" s="256"/>
      <c r="G39" s="274">
        <v>0</v>
      </c>
      <c r="H39" s="256"/>
      <c r="I39" s="283">
        <v>0</v>
      </c>
      <c r="J39" s="833" t="s">
        <v>273</v>
      </c>
      <c r="K39" s="916"/>
      <c r="L39" s="274">
        <f>položky!AU38-N39</f>
        <v>5222</v>
      </c>
      <c r="M39" s="288"/>
      <c r="N39" s="274">
        <f>výdaje!B685+výdaje!B686</f>
        <v>208</v>
      </c>
      <c r="O39" s="275"/>
      <c r="P39" s="283">
        <v>0</v>
      </c>
    </row>
    <row r="40" spans="1:16" ht="13.5" customHeight="1" thickBot="1">
      <c r="A40" s="246"/>
      <c r="B40" s="826" t="s">
        <v>224</v>
      </c>
      <c r="C40" s="252"/>
      <c r="D40" s="252"/>
      <c r="E40" s="274">
        <f>položky!C39-G40</f>
        <v>2020</v>
      </c>
      <c r="F40" s="256"/>
      <c r="G40" s="274">
        <f>položky!AL39+položky!AP39</f>
        <v>0</v>
      </c>
      <c r="H40" s="256"/>
      <c r="I40" s="283">
        <v>0</v>
      </c>
      <c r="J40" s="834" t="s">
        <v>224</v>
      </c>
      <c r="K40" s="917"/>
      <c r="L40" s="274">
        <f>položky!AU39-N40</f>
        <v>1770</v>
      </c>
      <c r="M40" s="288"/>
      <c r="N40" s="276">
        <f>položky!CU39</f>
        <v>300</v>
      </c>
      <c r="O40" s="275"/>
      <c r="P40" s="283">
        <v>0</v>
      </c>
    </row>
    <row r="41" spans="1:16" ht="16.5" customHeight="1" thickBot="1" thickTop="1">
      <c r="A41" s="277" t="s">
        <v>225</v>
      </c>
      <c r="B41" s="278"/>
      <c r="C41" s="279"/>
      <c r="D41" s="279"/>
      <c r="E41" s="281">
        <f>SUM(E42:E57)</f>
        <v>12219</v>
      </c>
      <c r="F41" s="270"/>
      <c r="G41" s="281">
        <f>SUM(G42:G57)</f>
        <v>2124</v>
      </c>
      <c r="H41" s="270"/>
      <c r="I41" s="281">
        <f>SUM(I42:I57)</f>
        <v>0</v>
      </c>
      <c r="J41" s="863" t="s">
        <v>225</v>
      </c>
      <c r="K41" s="912"/>
      <c r="L41" s="281">
        <f>SUM(L42:L57)</f>
        <v>21467</v>
      </c>
      <c r="M41" s="264"/>
      <c r="N41" s="675">
        <f>SUM(N42:N57)</f>
        <v>5609</v>
      </c>
      <c r="O41" s="284"/>
      <c r="P41" s="281">
        <f>SUM(P42:P57)</f>
        <v>1100</v>
      </c>
    </row>
    <row r="42" spans="1:16" ht="16.5" customHeight="1" thickTop="1">
      <c r="A42" s="285"/>
      <c r="B42" s="828" t="s">
        <v>191</v>
      </c>
      <c r="C42" s="290"/>
      <c r="D42" s="290"/>
      <c r="E42" s="291">
        <f>položky!C41</f>
        <v>266</v>
      </c>
      <c r="F42" s="292"/>
      <c r="G42" s="291">
        <v>0</v>
      </c>
      <c r="H42" s="292"/>
      <c r="I42" s="291">
        <v>0</v>
      </c>
      <c r="J42" s="868" t="s">
        <v>191</v>
      </c>
      <c r="K42" s="914"/>
      <c r="L42" s="287">
        <f>položky!AU41-N42</f>
        <v>54</v>
      </c>
      <c r="M42" s="293"/>
      <c r="N42" s="287">
        <f>výdaje!B697+výdaje!B684</f>
        <v>0</v>
      </c>
      <c r="O42" s="284"/>
      <c r="P42" s="294">
        <v>0</v>
      </c>
    </row>
    <row r="43" spans="1:16" ht="15" customHeight="1">
      <c r="A43" s="285"/>
      <c r="B43" s="829" t="s">
        <v>227</v>
      </c>
      <c r="C43" s="252"/>
      <c r="D43" s="252"/>
      <c r="E43" s="274">
        <f>položky!C42</f>
        <v>0</v>
      </c>
      <c r="F43" s="256"/>
      <c r="G43" s="274">
        <f>položky!AQ42</f>
        <v>0</v>
      </c>
      <c r="H43" s="256"/>
      <c r="I43" s="274">
        <v>0</v>
      </c>
      <c r="J43" s="835" t="s">
        <v>227</v>
      </c>
      <c r="K43" s="918"/>
      <c r="L43" s="274">
        <f>položky!AU42</f>
        <v>282</v>
      </c>
      <c r="M43" s="288"/>
      <c r="N43" s="274">
        <f>položky!AU42-kapitoly!L43</f>
        <v>0</v>
      </c>
      <c r="O43" s="275"/>
      <c r="P43" s="274">
        <v>0</v>
      </c>
    </row>
    <row r="44" spans="1:16" ht="15" customHeight="1">
      <c r="A44" s="246"/>
      <c r="B44" s="829" t="s">
        <v>141</v>
      </c>
      <c r="C44" s="252"/>
      <c r="D44" s="252"/>
      <c r="E44" s="274">
        <f>položky!C43-G44</f>
        <v>2928</v>
      </c>
      <c r="F44" s="256"/>
      <c r="G44" s="274">
        <f>položky!AL43</f>
        <v>0</v>
      </c>
      <c r="H44" s="256"/>
      <c r="I44" s="276">
        <v>0</v>
      </c>
      <c r="J44" s="835" t="s">
        <v>141</v>
      </c>
      <c r="K44" s="918"/>
      <c r="L44" s="274">
        <f>položky!AU43-N44</f>
        <v>1937</v>
      </c>
      <c r="M44" s="288"/>
      <c r="N44" s="274">
        <f>položky!CU43+položky!CX43</f>
        <v>1365</v>
      </c>
      <c r="O44" s="275"/>
      <c r="P44" s="276">
        <v>0</v>
      </c>
    </row>
    <row r="45" spans="1:16" ht="15" customHeight="1">
      <c r="A45" s="246"/>
      <c r="B45" s="829" t="s">
        <v>274</v>
      </c>
      <c r="C45" s="252"/>
      <c r="D45" s="252"/>
      <c r="E45" s="274">
        <f>položky!C44-G45-I45</f>
        <v>1069</v>
      </c>
      <c r="F45" s="256"/>
      <c r="G45" s="274">
        <f>položky!AL44</f>
        <v>0</v>
      </c>
      <c r="H45" s="256"/>
      <c r="I45" s="276">
        <v>0</v>
      </c>
      <c r="J45" s="835" t="s">
        <v>274</v>
      </c>
      <c r="K45" s="918"/>
      <c r="L45" s="274">
        <f>položky!AU44-N45</f>
        <v>920</v>
      </c>
      <c r="M45" s="288"/>
      <c r="N45" s="274">
        <f>položky!CU44+položky!CX44</f>
        <v>0</v>
      </c>
      <c r="O45" s="275"/>
      <c r="P45" s="276">
        <f>Financování!B20</f>
        <v>1100</v>
      </c>
    </row>
    <row r="46" spans="1:16" ht="15" customHeight="1">
      <c r="A46" s="246"/>
      <c r="B46" s="829" t="s">
        <v>275</v>
      </c>
      <c r="C46" s="252"/>
      <c r="D46" s="252"/>
      <c r="E46" s="274">
        <f>položky!C45-G46</f>
        <v>755</v>
      </c>
      <c r="F46" s="256"/>
      <c r="G46" s="274">
        <f>příjmy!B206+příjmy!B113</f>
        <v>720</v>
      </c>
      <c r="H46" s="256"/>
      <c r="I46" s="276">
        <v>0</v>
      </c>
      <c r="J46" s="835" t="s">
        <v>275</v>
      </c>
      <c r="K46" s="918"/>
      <c r="L46" s="274">
        <f>položky!AU45-N46</f>
        <v>668</v>
      </c>
      <c r="M46" s="288"/>
      <c r="N46" s="274">
        <f>položky!CU45+položky!CX45</f>
        <v>0</v>
      </c>
      <c r="O46" s="275"/>
      <c r="P46" s="276">
        <v>0</v>
      </c>
    </row>
    <row r="47" spans="1:16" ht="15" customHeight="1">
      <c r="A47" s="246"/>
      <c r="B47" s="829" t="s">
        <v>230</v>
      </c>
      <c r="C47" s="252"/>
      <c r="D47" s="252"/>
      <c r="E47" s="274">
        <f>položky!C46-G47</f>
        <v>0</v>
      </c>
      <c r="F47" s="256"/>
      <c r="G47" s="274">
        <v>0</v>
      </c>
      <c r="H47" s="256"/>
      <c r="I47" s="276">
        <v>0</v>
      </c>
      <c r="J47" s="835" t="s">
        <v>230</v>
      </c>
      <c r="K47" s="918"/>
      <c r="L47" s="274">
        <f>položky!AU46-N47</f>
        <v>6650</v>
      </c>
      <c r="M47" s="288"/>
      <c r="N47" s="274">
        <f>položky!CU46+položky!CX46</f>
        <v>1750</v>
      </c>
      <c r="O47" s="275"/>
      <c r="P47" s="276">
        <v>0</v>
      </c>
    </row>
    <row r="48" spans="1:16" ht="15" customHeight="1">
      <c r="A48" s="246"/>
      <c r="B48" s="829" t="s">
        <v>276</v>
      </c>
      <c r="C48" s="252"/>
      <c r="D48" s="252"/>
      <c r="E48" s="274">
        <f>položky!C47-G48</f>
        <v>2063</v>
      </c>
      <c r="F48" s="256"/>
      <c r="G48" s="274">
        <f>položky!AL47</f>
        <v>0</v>
      </c>
      <c r="H48" s="256"/>
      <c r="I48" s="276">
        <v>0</v>
      </c>
      <c r="J48" s="835" t="s">
        <v>276</v>
      </c>
      <c r="K48" s="918"/>
      <c r="L48" s="274">
        <f>položky!AU47-N48</f>
        <v>3373</v>
      </c>
      <c r="M48" s="288"/>
      <c r="N48" s="274">
        <f>položky!CU47+položky!CX47</f>
        <v>0</v>
      </c>
      <c r="O48" s="275"/>
      <c r="P48" s="276">
        <v>0</v>
      </c>
    </row>
    <row r="49" spans="1:16" ht="15" customHeight="1">
      <c r="A49" s="246"/>
      <c r="B49" s="829" t="s">
        <v>232</v>
      </c>
      <c r="C49" s="252"/>
      <c r="D49" s="252"/>
      <c r="E49" s="274">
        <f>položky!C48-G49</f>
        <v>0</v>
      </c>
      <c r="F49" s="256"/>
      <c r="G49" s="274">
        <f>položky!AL48</f>
        <v>0</v>
      </c>
      <c r="H49" s="256"/>
      <c r="I49" s="276">
        <v>0</v>
      </c>
      <c r="J49" s="835" t="s">
        <v>232</v>
      </c>
      <c r="K49" s="918"/>
      <c r="L49" s="274">
        <f>položky!AU48-N49</f>
        <v>927</v>
      </c>
      <c r="M49" s="288"/>
      <c r="N49" s="274">
        <f>položky!CU48+položky!CX48</f>
        <v>60</v>
      </c>
      <c r="O49" s="275"/>
      <c r="P49" s="276">
        <v>0</v>
      </c>
    </row>
    <row r="50" spans="1:16" ht="15" customHeight="1">
      <c r="A50" s="246"/>
      <c r="B50" s="829" t="s">
        <v>233</v>
      </c>
      <c r="C50" s="252"/>
      <c r="D50" s="252"/>
      <c r="E50" s="274">
        <f>položky!C49-G50</f>
        <v>45</v>
      </c>
      <c r="F50" s="256"/>
      <c r="G50" s="274">
        <f>položky!AP49</f>
        <v>0</v>
      </c>
      <c r="H50" s="256"/>
      <c r="I50" s="276">
        <v>0</v>
      </c>
      <c r="J50" s="835" t="s">
        <v>233</v>
      </c>
      <c r="K50" s="918"/>
      <c r="L50" s="274">
        <f>položky!AU49-N50</f>
        <v>209</v>
      </c>
      <c r="M50" s="288"/>
      <c r="N50" s="274">
        <f>položky!CU49+položky!CX49</f>
        <v>970</v>
      </c>
      <c r="O50" s="275"/>
      <c r="P50" s="276">
        <v>0</v>
      </c>
    </row>
    <row r="51" spans="1:16" ht="15" customHeight="1">
      <c r="A51" s="246"/>
      <c r="B51" s="829" t="s">
        <v>234</v>
      </c>
      <c r="C51" s="252"/>
      <c r="D51" s="252"/>
      <c r="E51" s="274">
        <f>položky!C50-G51</f>
        <v>0</v>
      </c>
      <c r="F51" s="256"/>
      <c r="G51" s="274">
        <f>položky!AL50+položky!AP50</f>
        <v>0</v>
      </c>
      <c r="H51" s="256"/>
      <c r="I51" s="276">
        <v>0</v>
      </c>
      <c r="J51" s="835" t="s">
        <v>234</v>
      </c>
      <c r="K51" s="918"/>
      <c r="L51" s="274">
        <f>položky!AU50-N51</f>
        <v>345</v>
      </c>
      <c r="M51" s="288"/>
      <c r="N51" s="274">
        <f>položky!CU50+položky!CX50</f>
        <v>220</v>
      </c>
      <c r="O51" s="275"/>
      <c r="P51" s="276">
        <v>0</v>
      </c>
    </row>
    <row r="52" spans="1:16" ht="15" customHeight="1">
      <c r="A52" s="246"/>
      <c r="B52" s="829" t="s">
        <v>277</v>
      </c>
      <c r="C52" s="252"/>
      <c r="D52" s="252"/>
      <c r="E52" s="274">
        <f>položky!C51-G52</f>
        <v>0</v>
      </c>
      <c r="F52" s="256"/>
      <c r="G52" s="274">
        <f>položky!AL51</f>
        <v>0</v>
      </c>
      <c r="H52" s="256"/>
      <c r="I52" s="276">
        <v>0</v>
      </c>
      <c r="J52" s="835" t="s">
        <v>277</v>
      </c>
      <c r="K52" s="918"/>
      <c r="L52" s="274">
        <f>položky!AU51-N52</f>
        <v>150</v>
      </c>
      <c r="M52" s="288"/>
      <c r="N52" s="274">
        <f>položky!CU51+položky!CX51</f>
        <v>250</v>
      </c>
      <c r="O52" s="275"/>
      <c r="P52" s="276">
        <v>0</v>
      </c>
    </row>
    <row r="53" spans="1:16" ht="15" customHeight="1">
      <c r="A53" s="246"/>
      <c r="B53" s="829" t="s">
        <v>236</v>
      </c>
      <c r="C53" s="252"/>
      <c r="D53" s="252"/>
      <c r="E53" s="274">
        <f>položky!C52-G53-I53</f>
        <v>0</v>
      </c>
      <c r="F53" s="256"/>
      <c r="G53" s="274">
        <f>příjmy!B105</f>
        <v>802</v>
      </c>
      <c r="H53" s="256"/>
      <c r="I53" s="276">
        <v>0</v>
      </c>
      <c r="J53" s="835" t="s">
        <v>236</v>
      </c>
      <c r="K53" s="918"/>
      <c r="L53" s="274">
        <f>položky!AU52-N53</f>
        <v>0</v>
      </c>
      <c r="M53" s="288"/>
      <c r="N53" s="274">
        <f>položky!CU52+položky!CX52</f>
        <v>75</v>
      </c>
      <c r="O53" s="275"/>
      <c r="P53" s="276">
        <v>0</v>
      </c>
    </row>
    <row r="54" spans="1:16" ht="15" customHeight="1">
      <c r="A54" s="246"/>
      <c r="B54" s="933" t="s">
        <v>1086</v>
      </c>
      <c r="C54" s="252"/>
      <c r="D54" s="252"/>
      <c r="E54" s="274">
        <f>položky!C53-G54</f>
        <v>90</v>
      </c>
      <c r="F54" s="256"/>
      <c r="G54" s="274">
        <f>položky!AL53</f>
        <v>0</v>
      </c>
      <c r="H54" s="256"/>
      <c r="I54" s="276">
        <v>0</v>
      </c>
      <c r="J54" s="931" t="s">
        <v>1086</v>
      </c>
      <c r="K54" s="918"/>
      <c r="L54" s="274">
        <f>položky!AU53-N54</f>
        <v>123</v>
      </c>
      <c r="M54" s="288"/>
      <c r="N54" s="274">
        <f>položky!CU53+položky!CX53</f>
        <v>0</v>
      </c>
      <c r="O54" s="275"/>
      <c r="P54" s="276">
        <v>0</v>
      </c>
    </row>
    <row r="55" spans="1:16" ht="15" customHeight="1">
      <c r="A55" s="246"/>
      <c r="B55" s="933" t="s">
        <v>1087</v>
      </c>
      <c r="C55" s="252"/>
      <c r="D55" s="252"/>
      <c r="E55" s="274">
        <f>položky!C54-G55</f>
        <v>0</v>
      </c>
      <c r="F55" s="256"/>
      <c r="G55" s="274">
        <f>položky!AL54+příjmy!B175</f>
        <v>0</v>
      </c>
      <c r="H55" s="256"/>
      <c r="I55" s="276">
        <v>0</v>
      </c>
      <c r="J55" s="931" t="s">
        <v>1087</v>
      </c>
      <c r="K55" s="918"/>
      <c r="L55" s="274">
        <f>položky!AU54-N55</f>
        <v>230</v>
      </c>
      <c r="M55" s="288"/>
      <c r="N55" s="274">
        <f>položky!CU54+položky!CX54</f>
        <v>150</v>
      </c>
      <c r="O55" s="275"/>
      <c r="P55" s="276">
        <v>0</v>
      </c>
    </row>
    <row r="56" spans="1:16" ht="15" customHeight="1">
      <c r="A56" s="246"/>
      <c r="B56" s="934" t="s">
        <v>1088</v>
      </c>
      <c r="C56" s="252"/>
      <c r="D56" s="252"/>
      <c r="E56" s="274">
        <f>položky!C55-G56</f>
        <v>0</v>
      </c>
      <c r="F56" s="256"/>
      <c r="G56" s="274">
        <f>položky!AP55</f>
        <v>602</v>
      </c>
      <c r="H56" s="256"/>
      <c r="I56" s="274">
        <v>0</v>
      </c>
      <c r="J56" s="932" t="s">
        <v>1088</v>
      </c>
      <c r="K56" s="918"/>
      <c r="L56" s="274">
        <f>položky!AU55-N56</f>
        <v>102</v>
      </c>
      <c r="M56" s="288"/>
      <c r="N56" s="274">
        <f>položky!CU55+položky!CX55</f>
        <v>769</v>
      </c>
      <c r="O56" s="275"/>
      <c r="P56" s="276">
        <v>0</v>
      </c>
    </row>
    <row r="57" spans="1:16" ht="15" customHeight="1" thickBot="1">
      <c r="A57" s="246"/>
      <c r="B57" s="829" t="s">
        <v>237</v>
      </c>
      <c r="C57" s="252"/>
      <c r="D57" s="252"/>
      <c r="E57" s="274">
        <f>položky!C56-G57</f>
        <v>5003</v>
      </c>
      <c r="F57" s="256"/>
      <c r="G57" s="274">
        <f>položky!AL56</f>
        <v>0</v>
      </c>
      <c r="H57" s="256"/>
      <c r="I57" s="295">
        <v>0</v>
      </c>
      <c r="J57" s="835" t="s">
        <v>237</v>
      </c>
      <c r="K57" s="918"/>
      <c r="L57" s="274">
        <f>položky!AU56-N57</f>
        <v>5497</v>
      </c>
      <c r="M57" s="288"/>
      <c r="N57" s="274">
        <f>položky!CU56+položky!CX56</f>
        <v>0</v>
      </c>
      <c r="O57" s="275"/>
      <c r="P57" s="276">
        <v>0</v>
      </c>
    </row>
    <row r="58" spans="1:16" ht="16.5" customHeight="1" thickBot="1" thickTop="1">
      <c r="A58" s="277" t="s">
        <v>238</v>
      </c>
      <c r="B58" s="278"/>
      <c r="C58" s="279"/>
      <c r="D58" s="279"/>
      <c r="E58" s="281">
        <f>SUM(E59:E59)</f>
        <v>18</v>
      </c>
      <c r="F58" s="270"/>
      <c r="G58" s="281">
        <f>SUM(G59:G59)</f>
        <v>0</v>
      </c>
      <c r="H58" s="270"/>
      <c r="I58" s="281">
        <f>SUM(I59:I59)</f>
        <v>0</v>
      </c>
      <c r="J58" s="863" t="s">
        <v>238</v>
      </c>
      <c r="K58" s="912"/>
      <c r="L58" s="281">
        <f>SUM(L59:L59)</f>
        <v>0</v>
      </c>
      <c r="M58" s="264"/>
      <c r="N58" s="281">
        <f>SUM(N59:N59)</f>
        <v>1516</v>
      </c>
      <c r="O58" s="284"/>
      <c r="P58" s="281">
        <f>SUM(P59:P59)</f>
        <v>0</v>
      </c>
    </row>
    <row r="59" spans="1:16" ht="16.5" customHeight="1" thickBot="1" thickTop="1">
      <c r="A59" s="246"/>
      <c r="B59" s="272" t="s">
        <v>239</v>
      </c>
      <c r="C59" s="252"/>
      <c r="D59" s="252"/>
      <c r="E59" s="274">
        <f>položky!C58-G59</f>
        <v>18</v>
      </c>
      <c r="F59" s="256"/>
      <c r="G59" s="274">
        <f>položky!AL58+položky!AP58</f>
        <v>0</v>
      </c>
      <c r="H59" s="256"/>
      <c r="I59" s="283">
        <v>0</v>
      </c>
      <c r="J59" s="831" t="s">
        <v>239</v>
      </c>
      <c r="K59" s="136"/>
      <c r="L59" s="274">
        <f>položky!AU58-N59</f>
        <v>0</v>
      </c>
      <c r="M59" s="288"/>
      <c r="N59" s="274">
        <f>položky!CU58+položky!CX58</f>
        <v>1516</v>
      </c>
      <c r="O59" s="275"/>
      <c r="P59" s="283">
        <v>0</v>
      </c>
    </row>
    <row r="60" spans="1:16" ht="16.5" customHeight="1" thickBot="1" thickTop="1">
      <c r="A60" s="277" t="s">
        <v>240</v>
      </c>
      <c r="B60" s="278"/>
      <c r="C60" s="279"/>
      <c r="D60" s="279"/>
      <c r="E60" s="281">
        <f>SUM(E61:E63)</f>
        <v>29709</v>
      </c>
      <c r="F60" s="270"/>
      <c r="G60" s="281">
        <f>SUM(G61:G62)</f>
        <v>0</v>
      </c>
      <c r="H60" s="270"/>
      <c r="I60" s="281">
        <f>SUM(I61:I62)</f>
        <v>15974</v>
      </c>
      <c r="J60" s="863" t="s">
        <v>240</v>
      </c>
      <c r="K60" s="912"/>
      <c r="L60" s="281">
        <f>SUM(L61:L63)</f>
        <v>3736</v>
      </c>
      <c r="M60" s="264"/>
      <c r="N60" s="281">
        <f>SUM(N61:N62)</f>
        <v>9611</v>
      </c>
      <c r="O60" s="284"/>
      <c r="P60" s="281">
        <f>SUM(P61:P62)</f>
        <v>0</v>
      </c>
    </row>
    <row r="61" spans="1:16" ht="15" customHeight="1" thickTop="1">
      <c r="A61" s="246"/>
      <c r="B61" s="272" t="s">
        <v>396</v>
      </c>
      <c r="C61" s="252"/>
      <c r="D61" s="252"/>
      <c r="E61" s="274">
        <f>položky!C60-G61</f>
        <v>29594</v>
      </c>
      <c r="F61" s="256"/>
      <c r="G61" s="274">
        <f>příjmy!B49</f>
        <v>0</v>
      </c>
      <c r="H61" s="256"/>
      <c r="I61" s="274">
        <v>0</v>
      </c>
      <c r="J61" s="831" t="s">
        <v>241</v>
      </c>
      <c r="K61" s="136"/>
      <c r="L61" s="274">
        <f>položky!AU60-N61</f>
        <v>2380</v>
      </c>
      <c r="M61" s="288"/>
      <c r="N61" s="274">
        <f>položky!CU60+položky!CX60</f>
        <v>0</v>
      </c>
      <c r="O61" s="275"/>
      <c r="P61" s="274">
        <v>0</v>
      </c>
    </row>
    <row r="62" spans="1:16" ht="15" customHeight="1">
      <c r="A62" s="246"/>
      <c r="B62" s="272" t="s">
        <v>278</v>
      </c>
      <c r="C62" s="252"/>
      <c r="D62" s="252"/>
      <c r="E62" s="283">
        <v>0</v>
      </c>
      <c r="F62" s="256"/>
      <c r="G62" s="283">
        <f>položky!AK61-E62</f>
        <v>0</v>
      </c>
      <c r="H62" s="256"/>
      <c r="I62" s="283">
        <f>Financování!B9+Financování!B12</f>
        <v>15974</v>
      </c>
      <c r="J62" s="831" t="s">
        <v>278</v>
      </c>
      <c r="K62" s="136"/>
      <c r="L62" s="283">
        <f>položky!AU61-položky!CX61</f>
        <v>909</v>
      </c>
      <c r="M62" s="288"/>
      <c r="N62" s="283">
        <f>položky!CU61+položky!CX61</f>
        <v>9611</v>
      </c>
      <c r="O62" s="275"/>
      <c r="P62" s="283">
        <f>Financování!B22</f>
        <v>0</v>
      </c>
    </row>
    <row r="63" spans="1:16" ht="15" customHeight="1" thickBot="1">
      <c r="A63" s="234"/>
      <c r="B63" s="830" t="s">
        <v>243</v>
      </c>
      <c r="C63" s="168"/>
      <c r="D63" s="168"/>
      <c r="E63" s="296">
        <f>položky!C62</f>
        <v>115</v>
      </c>
      <c r="F63" s="256"/>
      <c r="G63" s="296">
        <v>0</v>
      </c>
      <c r="H63" s="256"/>
      <c r="I63" s="296">
        <v>0</v>
      </c>
      <c r="J63" s="869" t="s">
        <v>243</v>
      </c>
      <c r="K63" s="919"/>
      <c r="L63" s="296">
        <f>položky!AU62-N63</f>
        <v>447</v>
      </c>
      <c r="M63" s="288"/>
      <c r="N63" s="296">
        <f>položky!CU62+položky!CX62</f>
        <v>0</v>
      </c>
      <c r="O63" s="275"/>
      <c r="P63" s="296">
        <v>0</v>
      </c>
    </row>
    <row r="64" spans="5:9" ht="15">
      <c r="E64" s="297"/>
      <c r="G64" s="297"/>
      <c r="I64" s="297"/>
    </row>
    <row r="65" spans="5:9" ht="15">
      <c r="E65" s="297"/>
      <c r="G65" s="297"/>
      <c r="I65" s="297"/>
    </row>
    <row r="66" spans="5:9" ht="15">
      <c r="E66" s="297"/>
      <c r="G66" s="297"/>
      <c r="I66" s="297"/>
    </row>
    <row r="67" spans="5:9" ht="15">
      <c r="E67" s="297"/>
      <c r="G67" s="297"/>
      <c r="I67" s="297"/>
    </row>
    <row r="68" spans="5:9" ht="15">
      <c r="E68" s="297"/>
      <c r="G68" s="297"/>
      <c r="I68" s="297"/>
    </row>
    <row r="69" spans="5:9" ht="15">
      <c r="E69" s="297"/>
      <c r="G69" s="297"/>
      <c r="I69" s="297"/>
    </row>
    <row r="70" spans="5:9" ht="15">
      <c r="E70" s="297"/>
      <c r="G70" s="297"/>
      <c r="I70" s="297"/>
    </row>
    <row r="71" spans="5:9" ht="15">
      <c r="E71" s="297"/>
      <c r="G71" s="297"/>
      <c r="I71" s="297"/>
    </row>
    <row r="72" spans="5:9" ht="15">
      <c r="E72" s="297"/>
      <c r="G72" s="297"/>
      <c r="I72" s="297"/>
    </row>
    <row r="73" spans="5:9" ht="15">
      <c r="E73" s="297"/>
      <c r="G73" s="297"/>
      <c r="I73" s="297"/>
    </row>
    <row r="74" spans="5:9" ht="15">
      <c r="E74" s="297"/>
      <c r="G74" s="297"/>
      <c r="I74" s="297"/>
    </row>
    <row r="75" spans="5:9" ht="15">
      <c r="E75" s="297"/>
      <c r="G75" s="297"/>
      <c r="I75" s="297"/>
    </row>
    <row r="76" spans="5:9" ht="15">
      <c r="E76" s="297"/>
      <c r="G76" s="297"/>
      <c r="I76" s="297"/>
    </row>
    <row r="77" spans="5:9" ht="15">
      <c r="E77" s="297"/>
      <c r="G77" s="297"/>
      <c r="I77" s="297"/>
    </row>
    <row r="78" spans="5:9" ht="15">
      <c r="E78" s="297"/>
      <c r="G78" s="297"/>
      <c r="I78" s="297"/>
    </row>
    <row r="79" spans="5:9" ht="15">
      <c r="E79" s="297"/>
      <c r="G79" s="297"/>
      <c r="I79" s="297"/>
    </row>
    <row r="80" spans="5:9" ht="15">
      <c r="E80" s="297"/>
      <c r="G80" s="297"/>
      <c r="I80" s="297"/>
    </row>
    <row r="81" spans="5:9" ht="15">
      <c r="E81" s="297"/>
      <c r="G81" s="297"/>
      <c r="I81" s="297"/>
    </row>
    <row r="82" spans="5:9" ht="15">
      <c r="E82" s="297"/>
      <c r="G82" s="297"/>
      <c r="I82" s="297"/>
    </row>
    <row r="83" spans="5:9" ht="15">
      <c r="E83" s="297"/>
      <c r="G83" s="297"/>
      <c r="I83" s="297"/>
    </row>
    <row r="84" spans="5:9" ht="15">
      <c r="E84" s="297"/>
      <c r="G84" s="297"/>
      <c r="I84" s="297"/>
    </row>
    <row r="85" spans="5:9" ht="15">
      <c r="E85" s="297"/>
      <c r="G85" s="297"/>
      <c r="I85" s="297"/>
    </row>
    <row r="86" spans="5:9" ht="15">
      <c r="E86" s="297"/>
      <c r="G86" s="297"/>
      <c r="I86" s="297"/>
    </row>
    <row r="87" spans="5:9" ht="15">
      <c r="E87" s="297"/>
      <c r="G87" s="297"/>
      <c r="I87" s="297"/>
    </row>
    <row r="88" spans="5:9" ht="15">
      <c r="E88" s="297"/>
      <c r="G88" s="297"/>
      <c r="I88" s="297"/>
    </row>
    <row r="89" spans="5:9" ht="15">
      <c r="E89" s="297"/>
      <c r="G89" s="297"/>
      <c r="I89" s="297"/>
    </row>
    <row r="90" spans="5:9" ht="15">
      <c r="E90" s="297"/>
      <c r="G90" s="297"/>
      <c r="I90" s="297"/>
    </row>
    <row r="91" spans="5:9" ht="15">
      <c r="E91" s="297"/>
      <c r="G91" s="297"/>
      <c r="I91" s="297"/>
    </row>
    <row r="92" spans="5:9" ht="15">
      <c r="E92" s="297"/>
      <c r="G92" s="297"/>
      <c r="I92" s="297"/>
    </row>
    <row r="93" spans="5:9" ht="15">
      <c r="E93" s="297"/>
      <c r="G93" s="297"/>
      <c r="I93" s="297"/>
    </row>
    <row r="94" spans="5:9" ht="15">
      <c r="E94" s="297"/>
      <c r="G94" s="297"/>
      <c r="I94" s="297"/>
    </row>
    <row r="95" spans="5:9" ht="15">
      <c r="E95" s="297"/>
      <c r="G95" s="297"/>
      <c r="I95" s="297"/>
    </row>
    <row r="96" spans="5:9" ht="15">
      <c r="E96" s="297"/>
      <c r="G96" s="297"/>
      <c r="I96" s="297"/>
    </row>
    <row r="97" spans="5:9" ht="15">
      <c r="E97" s="297"/>
      <c r="G97" s="297"/>
      <c r="I97" s="297"/>
    </row>
    <row r="98" spans="5:9" ht="15">
      <c r="E98" s="297"/>
      <c r="G98" s="297"/>
      <c r="I98" s="297"/>
    </row>
    <row r="99" spans="5:9" ht="15">
      <c r="E99" s="297"/>
      <c r="G99" s="297"/>
      <c r="I99" s="297"/>
    </row>
    <row r="100" spans="5:9" ht="15">
      <c r="E100" s="297"/>
      <c r="G100" s="297"/>
      <c r="I100" s="297"/>
    </row>
    <row r="101" spans="5:9" ht="15">
      <c r="E101" s="297"/>
      <c r="G101" s="297"/>
      <c r="I101" s="297"/>
    </row>
    <row r="102" spans="5:9" ht="15">
      <c r="E102" s="297"/>
      <c r="G102" s="297"/>
      <c r="I102" s="297"/>
    </row>
    <row r="103" spans="5:9" ht="15">
      <c r="E103" s="297"/>
      <c r="G103" s="297"/>
      <c r="I103" s="297"/>
    </row>
    <row r="104" spans="5:9" ht="15">
      <c r="E104" s="297"/>
      <c r="G104" s="297"/>
      <c r="I104" s="297"/>
    </row>
    <row r="105" spans="5:9" ht="15">
      <c r="E105" s="297"/>
      <c r="G105" s="297"/>
      <c r="I105" s="297"/>
    </row>
    <row r="106" spans="5:9" ht="15">
      <c r="E106" s="297"/>
      <c r="G106" s="297"/>
      <c r="I106" s="297"/>
    </row>
    <row r="107" spans="5:9" ht="15">
      <c r="E107" s="297"/>
      <c r="G107" s="297"/>
      <c r="I107" s="297"/>
    </row>
    <row r="108" spans="5:9" ht="15">
      <c r="E108" s="297"/>
      <c r="G108" s="297"/>
      <c r="I108" s="297"/>
    </row>
    <row r="109" spans="5:9" ht="15">
      <c r="E109" s="297"/>
      <c r="G109" s="297"/>
      <c r="I109" s="297"/>
    </row>
    <row r="110" spans="5:9" ht="15">
      <c r="E110" s="297"/>
      <c r="G110" s="297"/>
      <c r="I110" s="297"/>
    </row>
    <row r="111" spans="5:9" ht="15">
      <c r="E111" s="297"/>
      <c r="G111" s="297"/>
      <c r="I111" s="297"/>
    </row>
    <row r="112" spans="5:9" ht="15">
      <c r="E112" s="297"/>
      <c r="G112" s="297"/>
      <c r="I112" s="297"/>
    </row>
    <row r="113" spans="5:9" ht="15">
      <c r="E113" s="297"/>
      <c r="G113" s="297"/>
      <c r="I113" s="297"/>
    </row>
    <row r="114" spans="5:9" ht="15">
      <c r="E114" s="297"/>
      <c r="G114" s="297"/>
      <c r="I114" s="297"/>
    </row>
    <row r="115" spans="5:9" ht="15">
      <c r="E115" s="297"/>
      <c r="G115" s="297"/>
      <c r="I115" s="297"/>
    </row>
    <row r="116" spans="5:9" ht="15">
      <c r="E116" s="297"/>
      <c r="G116" s="297"/>
      <c r="I116" s="297"/>
    </row>
    <row r="117" spans="5:9" ht="15">
      <c r="E117" s="297"/>
      <c r="G117" s="297"/>
      <c r="I117" s="297"/>
    </row>
    <row r="118" spans="5:9" ht="15">
      <c r="E118" s="297"/>
      <c r="G118" s="297"/>
      <c r="I118" s="297"/>
    </row>
    <row r="119" spans="5:9" ht="15">
      <c r="E119" s="297"/>
      <c r="G119" s="297"/>
      <c r="I119" s="297"/>
    </row>
    <row r="120" spans="5:9" ht="15">
      <c r="E120" s="297"/>
      <c r="G120" s="297"/>
      <c r="I120" s="297"/>
    </row>
    <row r="121" spans="5:9" ht="15">
      <c r="E121" s="297"/>
      <c r="G121" s="297"/>
      <c r="I121" s="297"/>
    </row>
    <row r="122" spans="5:9" ht="15">
      <c r="E122" s="297"/>
      <c r="G122" s="297"/>
      <c r="I122" s="297"/>
    </row>
    <row r="123" spans="5:9" ht="15">
      <c r="E123" s="297"/>
      <c r="G123" s="297"/>
      <c r="I123" s="297"/>
    </row>
    <row r="124" spans="5:9" ht="15">
      <c r="E124" s="297"/>
      <c r="G124" s="297"/>
      <c r="I124" s="297"/>
    </row>
    <row r="125" spans="5:9" ht="15">
      <c r="E125" s="297"/>
      <c r="G125" s="297"/>
      <c r="I125" s="297"/>
    </row>
    <row r="126" spans="5:9" ht="15">
      <c r="E126" s="297"/>
      <c r="G126" s="297"/>
      <c r="I126" s="297"/>
    </row>
    <row r="127" spans="5:9" ht="15">
      <c r="E127" s="297"/>
      <c r="G127" s="297"/>
      <c r="I127" s="297"/>
    </row>
    <row r="128" spans="5:9" ht="15">
      <c r="E128" s="297"/>
      <c r="G128" s="297"/>
      <c r="I128" s="297"/>
    </row>
    <row r="129" spans="5:9" ht="15">
      <c r="E129" s="297"/>
      <c r="G129" s="297"/>
      <c r="I129" s="297"/>
    </row>
    <row r="130" spans="5:9" ht="15">
      <c r="E130" s="297"/>
      <c r="G130" s="297"/>
      <c r="I130" s="297"/>
    </row>
    <row r="131" spans="5:9" ht="15">
      <c r="E131" s="297"/>
      <c r="G131" s="297"/>
      <c r="I131" s="297"/>
    </row>
    <row r="132" spans="5:9" ht="15">
      <c r="E132" s="297"/>
      <c r="G132" s="297"/>
      <c r="I132" s="297"/>
    </row>
    <row r="133" spans="5:9" ht="15">
      <c r="E133" s="297"/>
      <c r="G133" s="297"/>
      <c r="I133" s="297"/>
    </row>
    <row r="134" spans="5:9" ht="15">
      <c r="E134" s="297"/>
      <c r="G134" s="297"/>
      <c r="I134" s="297"/>
    </row>
    <row r="135" spans="5:9" ht="15">
      <c r="E135" s="297"/>
      <c r="G135" s="297"/>
      <c r="I135" s="297"/>
    </row>
    <row r="136" spans="5:9" ht="15">
      <c r="E136" s="297"/>
      <c r="G136" s="297"/>
      <c r="I136" s="297"/>
    </row>
    <row r="137" spans="5:9" ht="15">
      <c r="E137" s="297"/>
      <c r="G137" s="297"/>
      <c r="I137" s="297"/>
    </row>
    <row r="138" spans="5:9" ht="15">
      <c r="E138" s="297"/>
      <c r="G138" s="297"/>
      <c r="I138" s="297"/>
    </row>
    <row r="139" spans="5:9" ht="15">
      <c r="E139" s="297"/>
      <c r="G139" s="297"/>
      <c r="I139" s="297"/>
    </row>
    <row r="140" spans="5:9" ht="15">
      <c r="E140" s="297"/>
      <c r="G140" s="297"/>
      <c r="I140" s="297"/>
    </row>
    <row r="141" spans="5:9" ht="15">
      <c r="E141" s="297"/>
      <c r="G141" s="297"/>
      <c r="I141" s="297"/>
    </row>
    <row r="142" spans="5:9" ht="15">
      <c r="E142" s="297"/>
      <c r="G142" s="297"/>
      <c r="I142" s="297"/>
    </row>
    <row r="143" spans="5:9" ht="15">
      <c r="E143" s="297"/>
      <c r="G143" s="297"/>
      <c r="I143" s="297"/>
    </row>
    <row r="144" spans="5:9" ht="15">
      <c r="E144" s="297"/>
      <c r="G144" s="297"/>
      <c r="I144" s="297"/>
    </row>
    <row r="145" spans="5:9" ht="15">
      <c r="E145" s="297"/>
      <c r="G145" s="297"/>
      <c r="I145" s="297"/>
    </row>
    <row r="146" spans="5:9" ht="15">
      <c r="E146" s="297"/>
      <c r="G146" s="297"/>
      <c r="I146" s="297"/>
    </row>
    <row r="147" spans="5:9" ht="15">
      <c r="E147" s="297"/>
      <c r="G147" s="297"/>
      <c r="I147" s="297"/>
    </row>
    <row r="148" spans="5:9" ht="15">
      <c r="E148" s="297"/>
      <c r="G148" s="297"/>
      <c r="I148" s="297"/>
    </row>
    <row r="149" spans="5:9" ht="15">
      <c r="E149" s="297"/>
      <c r="G149" s="297"/>
      <c r="I149" s="297"/>
    </row>
    <row r="150" spans="5:9" ht="15">
      <c r="E150" s="297"/>
      <c r="G150" s="297"/>
      <c r="I150" s="297"/>
    </row>
    <row r="151" spans="5:9" ht="15">
      <c r="E151" s="297"/>
      <c r="G151" s="297"/>
      <c r="I151" s="297"/>
    </row>
    <row r="152" spans="5:9" ht="15">
      <c r="E152" s="297"/>
      <c r="G152" s="297"/>
      <c r="I152" s="297"/>
    </row>
    <row r="153" spans="5:9" ht="15">
      <c r="E153" s="297"/>
      <c r="G153" s="297"/>
      <c r="I153" s="297"/>
    </row>
    <row r="154" spans="5:9" ht="15">
      <c r="E154" s="297"/>
      <c r="G154" s="297"/>
      <c r="I154" s="297"/>
    </row>
    <row r="155" spans="5:9" ht="15">
      <c r="E155" s="297"/>
      <c r="G155" s="297"/>
      <c r="I155" s="297"/>
    </row>
    <row r="156" spans="5:9" ht="15">
      <c r="E156" s="297"/>
      <c r="G156" s="297"/>
      <c r="I156" s="297"/>
    </row>
    <row r="157" spans="5:9" ht="15">
      <c r="E157" s="297"/>
      <c r="G157" s="297"/>
      <c r="I157" s="297"/>
    </row>
    <row r="158" spans="5:9" ht="15">
      <c r="E158" s="297"/>
      <c r="G158" s="297"/>
      <c r="I158" s="297"/>
    </row>
    <row r="159" spans="5:9" ht="15">
      <c r="E159" s="297"/>
      <c r="G159" s="297"/>
      <c r="I159" s="297"/>
    </row>
    <row r="160" spans="5:9" ht="15">
      <c r="E160" s="297"/>
      <c r="G160" s="297"/>
      <c r="I160" s="297"/>
    </row>
    <row r="161" spans="5:9" ht="15">
      <c r="E161" s="297"/>
      <c r="G161" s="297"/>
      <c r="I161" s="297"/>
    </row>
    <row r="162" spans="5:9" ht="15">
      <c r="E162" s="297"/>
      <c r="G162" s="297"/>
      <c r="I162" s="297"/>
    </row>
    <row r="163" spans="5:9" ht="15">
      <c r="E163" s="297"/>
      <c r="G163" s="297"/>
      <c r="I163" s="297"/>
    </row>
    <row r="164" spans="5:9" ht="15">
      <c r="E164" s="297"/>
      <c r="G164" s="297"/>
      <c r="I164" s="297"/>
    </row>
    <row r="165" spans="5:9" ht="15">
      <c r="E165" s="297"/>
      <c r="G165" s="297"/>
      <c r="I165" s="297"/>
    </row>
    <row r="166" spans="5:9" ht="15">
      <c r="E166" s="297"/>
      <c r="G166" s="297"/>
      <c r="I166" s="297"/>
    </row>
    <row r="167" spans="5:9" ht="15">
      <c r="E167" s="297"/>
      <c r="G167" s="297"/>
      <c r="I167" s="297"/>
    </row>
    <row r="168" spans="5:9" ht="15">
      <c r="E168" s="297"/>
      <c r="G168" s="297"/>
      <c r="I168" s="297"/>
    </row>
    <row r="169" spans="5:9" ht="15">
      <c r="E169" s="297"/>
      <c r="G169" s="297"/>
      <c r="I169" s="297"/>
    </row>
    <row r="170" spans="5:7" ht="15">
      <c r="E170" s="297"/>
      <c r="G170" s="297"/>
    </row>
    <row r="171" spans="5:7" ht="15">
      <c r="E171" s="297"/>
      <c r="G171" s="297"/>
    </row>
    <row r="172" spans="5:7" ht="15">
      <c r="E172" s="297"/>
      <c r="G172" s="297"/>
    </row>
    <row r="173" spans="5:7" ht="15">
      <c r="E173" s="297"/>
      <c r="G173" s="297"/>
    </row>
    <row r="174" spans="5:7" ht="15">
      <c r="E174" s="297"/>
      <c r="G174" s="297"/>
    </row>
    <row r="175" spans="5:7" ht="15">
      <c r="E175" s="297"/>
      <c r="G175" s="297"/>
    </row>
    <row r="176" spans="5:7" ht="15">
      <c r="E176" s="297"/>
      <c r="G176" s="297"/>
    </row>
    <row r="177" spans="5:7" ht="15">
      <c r="E177" s="297"/>
      <c r="G177" s="297"/>
    </row>
    <row r="178" spans="5:7" ht="15">
      <c r="E178" s="297"/>
      <c r="G178" s="297"/>
    </row>
    <row r="179" spans="5:7" ht="15">
      <c r="E179" s="297"/>
      <c r="G179" s="297"/>
    </row>
    <row r="180" spans="5:7" ht="15">
      <c r="E180" s="297"/>
      <c r="G180" s="297"/>
    </row>
    <row r="181" spans="5:7" ht="15">
      <c r="E181" s="297"/>
      <c r="G181" s="297"/>
    </row>
    <row r="182" spans="5:7" ht="15">
      <c r="E182" s="297"/>
      <c r="G182" s="297"/>
    </row>
    <row r="183" spans="5:7" ht="15">
      <c r="E183" s="297"/>
      <c r="G183" s="297"/>
    </row>
    <row r="184" spans="5:7" ht="15">
      <c r="E184" s="297"/>
      <c r="G184" s="297"/>
    </row>
    <row r="185" spans="5:7" ht="15">
      <c r="E185" s="297"/>
      <c r="G185" s="297"/>
    </row>
    <row r="186" spans="5:7" ht="15">
      <c r="E186" s="297"/>
      <c r="G186" s="297"/>
    </row>
    <row r="187" spans="5:7" ht="15">
      <c r="E187" s="297"/>
      <c r="G187" s="297"/>
    </row>
    <row r="188" spans="5:7" ht="15">
      <c r="E188" s="297"/>
      <c r="G188" s="297"/>
    </row>
    <row r="189" spans="5:7" ht="15">
      <c r="E189" s="297"/>
      <c r="G189" s="297"/>
    </row>
    <row r="190" spans="5:7" ht="15">
      <c r="E190" s="297"/>
      <c r="G190" s="297"/>
    </row>
    <row r="191" spans="5:7" ht="15">
      <c r="E191" s="297"/>
      <c r="G191" s="297"/>
    </row>
  </sheetData>
  <sheetProtection/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6"/>
  <sheetViews>
    <sheetView zoomScale="90" zoomScaleNormal="90" zoomScalePageLayoutView="0" workbookViewId="0" topLeftCell="A64">
      <selection activeCell="A85" sqref="A85:A89"/>
    </sheetView>
  </sheetViews>
  <sheetFormatPr defaultColWidth="9.00390625" defaultRowHeight="12.75"/>
  <cols>
    <col min="1" max="1" width="87.25390625" style="0" customWidth="1"/>
    <col min="2" max="2" width="21.00390625" style="0" customWidth="1"/>
  </cols>
  <sheetData>
    <row r="1" spans="1:2" ht="12.75">
      <c r="A1" s="298"/>
      <c r="B1" s="235" t="s">
        <v>279</v>
      </c>
    </row>
    <row r="2" spans="1:2" ht="18">
      <c r="A2" s="299" t="s">
        <v>1096</v>
      </c>
      <c r="B2" s="585" t="s">
        <v>287</v>
      </c>
    </row>
    <row r="3" spans="1:2" ht="18.75" thickBot="1">
      <c r="A3" s="555" t="s">
        <v>1129</v>
      </c>
      <c r="B3" s="585" t="s">
        <v>280</v>
      </c>
    </row>
    <row r="4" spans="1:4" ht="18.75" thickBot="1">
      <c r="A4" s="300" t="s">
        <v>281</v>
      </c>
      <c r="B4" s="742">
        <f>SUM(B6+B26)</f>
        <v>61529</v>
      </c>
      <c r="D4" s="457"/>
    </row>
    <row r="5" spans="1:2" ht="8.25" customHeight="1" thickBot="1">
      <c r="A5" s="301"/>
      <c r="B5" s="586"/>
    </row>
    <row r="6" spans="1:4" ht="19.5" thickBot="1" thickTop="1">
      <c r="A6" s="302" t="s">
        <v>282</v>
      </c>
      <c r="B6" s="743">
        <f>SUM(B7:B25)</f>
        <v>54000</v>
      </c>
      <c r="D6" s="457"/>
    </row>
    <row r="7" spans="1:2" ht="18">
      <c r="A7" s="303" t="s">
        <v>283</v>
      </c>
      <c r="B7" s="744">
        <f>položky!W5-položky!AC5-B27</f>
        <v>10748</v>
      </c>
    </row>
    <row r="8" spans="1:2" ht="18">
      <c r="A8" s="304" t="s">
        <v>300</v>
      </c>
      <c r="B8" s="586">
        <f>položky!E5</f>
        <v>29135</v>
      </c>
    </row>
    <row r="9" spans="1:2" ht="18">
      <c r="A9" s="304" t="s">
        <v>265</v>
      </c>
      <c r="B9" s="586">
        <f>příjmy!B230+příjmy!B245+příjmy!B188+příjmy!B229</f>
        <v>951</v>
      </c>
    </row>
    <row r="10" spans="1:2" ht="18">
      <c r="A10" s="304" t="s">
        <v>301</v>
      </c>
      <c r="B10" s="586">
        <f>položky!AJ56</f>
        <v>5000</v>
      </c>
    </row>
    <row r="11" spans="1:2" ht="18">
      <c r="A11" s="304" t="s">
        <v>302</v>
      </c>
      <c r="B11" s="586">
        <f>příjmy!B219</f>
        <v>589</v>
      </c>
    </row>
    <row r="12" spans="1:2" ht="18">
      <c r="A12" s="662" t="s">
        <v>293</v>
      </c>
      <c r="B12" s="586">
        <f>příjmy!B225</f>
        <v>15</v>
      </c>
    </row>
    <row r="13" spans="1:2" ht="18">
      <c r="A13" s="662" t="s">
        <v>1145</v>
      </c>
      <c r="B13" s="586">
        <f>příjmy!B226</f>
        <v>12</v>
      </c>
    </row>
    <row r="14" spans="1:2" ht="18">
      <c r="A14" s="304" t="s">
        <v>1165</v>
      </c>
      <c r="B14" s="586">
        <f>příjmy!B228</f>
        <v>50</v>
      </c>
    </row>
    <row r="15" spans="1:2" ht="18">
      <c r="A15" s="305" t="s">
        <v>1166</v>
      </c>
      <c r="B15" s="586">
        <f>příjmy!B237+příjmy!B238+příjmy!B170</f>
        <v>1943</v>
      </c>
    </row>
    <row r="16" spans="1:2" ht="18">
      <c r="A16" s="305" t="s">
        <v>1167</v>
      </c>
      <c r="B16" s="586">
        <f>příjmy!B239+příjmy!B240</f>
        <v>1942</v>
      </c>
    </row>
    <row r="17" spans="1:2" ht="18">
      <c r="A17" s="305" t="s">
        <v>1168</v>
      </c>
      <c r="B17" s="586">
        <f>příjmy!B241+příjmy!B242</f>
        <v>756</v>
      </c>
    </row>
    <row r="18" spans="1:2" ht="18">
      <c r="A18" s="305" t="s">
        <v>1169</v>
      </c>
      <c r="B18" s="586">
        <f>příjmy!B243</f>
        <v>30</v>
      </c>
    </row>
    <row r="19" spans="1:2" ht="18">
      <c r="A19" s="304" t="s">
        <v>1162</v>
      </c>
      <c r="B19" s="586">
        <f>příjmy!B251</f>
        <v>198</v>
      </c>
    </row>
    <row r="20" spans="1:2" ht="18">
      <c r="A20" s="304" t="s">
        <v>1163</v>
      </c>
      <c r="B20" s="586">
        <f>příjmy!B249</f>
        <v>60</v>
      </c>
    </row>
    <row r="21" spans="1:2" ht="18">
      <c r="A21" s="304" t="s">
        <v>1164</v>
      </c>
      <c r="B21" s="586">
        <f>příjmy!B195</f>
        <v>3</v>
      </c>
    </row>
    <row r="22" spans="1:2" ht="18">
      <c r="A22" s="662" t="s">
        <v>1114</v>
      </c>
      <c r="B22" s="586">
        <f>příjmy!B235</f>
        <v>20</v>
      </c>
    </row>
    <row r="23" spans="1:2" ht="18">
      <c r="A23" s="304" t="s">
        <v>322</v>
      </c>
      <c r="B23" s="586">
        <f>položky!L5</f>
        <v>2423</v>
      </c>
    </row>
    <row r="24" spans="1:2" ht="18">
      <c r="A24" s="304" t="s">
        <v>323</v>
      </c>
      <c r="B24" s="586">
        <f>příjmy!B110+příjmy!B112</f>
        <v>35</v>
      </c>
    </row>
    <row r="25" spans="1:2" ht="18.75" thickBot="1">
      <c r="A25" s="304" t="s">
        <v>324</v>
      </c>
      <c r="B25" s="586">
        <f>výdaje!B221</f>
        <v>90</v>
      </c>
    </row>
    <row r="26" spans="1:4" ht="18.75" thickBot="1">
      <c r="A26" s="306" t="s">
        <v>325</v>
      </c>
      <c r="B26" s="745">
        <f>SUM(B27:B36)</f>
        <v>7529</v>
      </c>
      <c r="D26" s="457"/>
    </row>
    <row r="27" spans="1:2" ht="18">
      <c r="A27" s="303" t="s">
        <v>326</v>
      </c>
      <c r="B27" s="586">
        <f>příjmy!B105</f>
        <v>802</v>
      </c>
    </row>
    <row r="28" spans="1:5" ht="18">
      <c r="A28" s="304" t="s">
        <v>327</v>
      </c>
      <c r="B28" s="586">
        <f>příjmy!B111+příjmy!B113</f>
        <v>206</v>
      </c>
      <c r="E28" s="457"/>
    </row>
    <row r="29" spans="1:2" ht="18">
      <c r="A29" s="304" t="s">
        <v>328</v>
      </c>
      <c r="B29" s="586">
        <f>příjmy!B205+příjmy!B207</f>
        <v>2000</v>
      </c>
    </row>
    <row r="30" spans="1:2" ht="18">
      <c r="A30" s="304" t="s">
        <v>329</v>
      </c>
      <c r="B30" s="586">
        <f>příjmy!B204</f>
        <v>1000</v>
      </c>
    </row>
    <row r="31" spans="1:2" ht="18">
      <c r="A31" s="304" t="s">
        <v>330</v>
      </c>
      <c r="B31" s="586">
        <f>příjmy!B206</f>
        <v>599</v>
      </c>
    </row>
    <row r="32" spans="1:2" ht="18">
      <c r="A32" s="305" t="s">
        <v>1174</v>
      </c>
      <c r="B32" s="586">
        <f>příjmy!B252</f>
        <v>602</v>
      </c>
    </row>
    <row r="33" spans="1:2" ht="18">
      <c r="A33" s="305" t="s">
        <v>1173</v>
      </c>
      <c r="B33" s="586">
        <f>příjmy!B253</f>
        <v>199</v>
      </c>
    </row>
    <row r="34" spans="1:2" ht="18">
      <c r="A34" s="305" t="s">
        <v>1172</v>
      </c>
      <c r="B34" s="586">
        <f>příjmy!B254</f>
        <v>239</v>
      </c>
    </row>
    <row r="35" spans="1:2" ht="18">
      <c r="A35" s="305" t="s">
        <v>1175</v>
      </c>
      <c r="B35" s="586">
        <f>příjmy!B255</f>
        <v>630</v>
      </c>
    </row>
    <row r="36" spans="1:2" ht="18.75" thickBot="1">
      <c r="A36" s="307" t="s">
        <v>331</v>
      </c>
      <c r="B36" s="746">
        <f>příjmy!B213-B25</f>
        <v>1252</v>
      </c>
    </row>
    <row r="37" spans="1:2" ht="7.5" customHeight="1" thickBot="1">
      <c r="A37" s="1"/>
      <c r="B37" s="587"/>
    </row>
    <row r="38" spans="1:2" ht="18.75" thickBot="1">
      <c r="A38" s="300" t="s">
        <v>332</v>
      </c>
      <c r="B38" s="742">
        <f>SUM(B40+B58)</f>
        <v>75151</v>
      </c>
    </row>
    <row r="39" spans="1:2" ht="6.75" customHeight="1" thickBot="1">
      <c r="A39" s="309"/>
      <c r="B39" s="586"/>
    </row>
    <row r="40" spans="1:4" ht="18.75" thickBot="1">
      <c r="A40" s="306" t="s">
        <v>333</v>
      </c>
      <c r="B40" s="745">
        <f>SUM(B41:B57)</f>
        <v>54000</v>
      </c>
      <c r="D40" s="457"/>
    </row>
    <row r="41" spans="1:6" ht="18">
      <c r="A41" s="303" t="s">
        <v>334</v>
      </c>
      <c r="B41" s="744">
        <f>položky!CY5</f>
        <v>47</v>
      </c>
      <c r="E41" s="457"/>
      <c r="F41" s="672"/>
    </row>
    <row r="42" spans="1:6" ht="18">
      <c r="A42" s="304" t="s">
        <v>217</v>
      </c>
      <c r="B42" s="586">
        <f>položky!AX5+položky!AY5+položky!AZ5</f>
        <v>15354</v>
      </c>
      <c r="F42" s="673"/>
    </row>
    <row r="43" spans="1:6" ht="18">
      <c r="A43" s="304" t="s">
        <v>335</v>
      </c>
      <c r="B43" s="586">
        <f>položky!BA5+položky!BB5+položky!BC5+položky!BD5</f>
        <v>5190</v>
      </c>
      <c r="F43" s="673"/>
    </row>
    <row r="44" spans="1:6" ht="18">
      <c r="A44" s="304" t="s">
        <v>336</v>
      </c>
      <c r="B44" s="586">
        <f>položky!BE5-výdaje!B156-výdaje!B213</f>
        <v>3246</v>
      </c>
      <c r="F44" s="672"/>
    </row>
    <row r="45" spans="1:2" ht="18">
      <c r="A45" s="304" t="s">
        <v>337</v>
      </c>
      <c r="B45" s="586">
        <f>položky!BL5</f>
        <v>6247</v>
      </c>
    </row>
    <row r="46" spans="1:2" ht="18">
      <c r="A46" s="304" t="s">
        <v>338</v>
      </c>
      <c r="B46" s="586">
        <f>položky!BS5-B57+výdaje!B563-výdaje!B433</f>
        <v>7721</v>
      </c>
    </row>
    <row r="47" spans="1:2" ht="18">
      <c r="A47" s="304" t="s">
        <v>339</v>
      </c>
      <c r="B47" s="586">
        <f>položky!CA5-výdaje!B716</f>
        <v>1153</v>
      </c>
    </row>
    <row r="48" spans="1:2" ht="18">
      <c r="A48" s="304" t="s">
        <v>389</v>
      </c>
      <c r="B48" s="586">
        <f>položky!CJ5</f>
        <v>57</v>
      </c>
    </row>
    <row r="49" spans="1:2" ht="18">
      <c r="A49" s="304" t="s">
        <v>390</v>
      </c>
      <c r="B49" s="586">
        <f>položky!CO5</f>
        <v>2572</v>
      </c>
    </row>
    <row r="50" spans="1:2" ht="18">
      <c r="A50" s="304" t="s">
        <v>391</v>
      </c>
      <c r="B50" s="586">
        <f>položky!CM5</f>
        <v>1065</v>
      </c>
    </row>
    <row r="51" spans="1:2" ht="18">
      <c r="A51" s="304" t="s">
        <v>392</v>
      </c>
      <c r="B51" s="586">
        <f>položky!CT5</f>
        <v>211</v>
      </c>
    </row>
    <row r="52" spans="1:2" ht="18">
      <c r="A52" s="304" t="s">
        <v>1161</v>
      </c>
      <c r="B52" s="586">
        <f>položky!CS5-B53-B54-B55+výdaje!B664</f>
        <v>4798</v>
      </c>
    </row>
    <row r="53" spans="1:2" ht="18">
      <c r="A53" s="310" t="s">
        <v>393</v>
      </c>
      <c r="B53" s="586">
        <f>výdaje!B627</f>
        <v>4085</v>
      </c>
    </row>
    <row r="54" spans="1:2" ht="18">
      <c r="A54" s="310" t="s">
        <v>394</v>
      </c>
      <c r="B54" s="586">
        <f>výdaje!B628</f>
        <v>589</v>
      </c>
    </row>
    <row r="55" spans="1:2" ht="18">
      <c r="A55" s="310" t="s">
        <v>395</v>
      </c>
      <c r="B55" s="586">
        <f>výdaje!B634</f>
        <v>581</v>
      </c>
    </row>
    <row r="56" spans="1:2" ht="18">
      <c r="A56" s="304" t="s">
        <v>402</v>
      </c>
      <c r="B56" s="586">
        <f>výdaje!B220+výdaje!B221</f>
        <v>175</v>
      </c>
    </row>
    <row r="57" spans="1:2" ht="18.75" thickBot="1">
      <c r="A57" s="304" t="s">
        <v>403</v>
      </c>
      <c r="B57" s="586">
        <f>výdaje!B434</f>
        <v>909</v>
      </c>
    </row>
    <row r="58" spans="1:5" ht="18.75" thickBot="1">
      <c r="A58" s="306" t="s">
        <v>404</v>
      </c>
      <c r="B58" s="745">
        <f>SUM(B59:B91)</f>
        <v>21151</v>
      </c>
      <c r="D58" s="457"/>
      <c r="E58" s="457"/>
    </row>
    <row r="59" spans="1:5" ht="18">
      <c r="A59" s="304" t="s">
        <v>405</v>
      </c>
      <c r="B59" s="747">
        <f>výdaje!B677</f>
        <v>500</v>
      </c>
      <c r="E59" s="457"/>
    </row>
    <row r="60" spans="1:2" ht="18">
      <c r="A60" s="304" t="s">
        <v>442</v>
      </c>
      <c r="B60" s="747">
        <f>výdaje!B676</f>
        <v>50</v>
      </c>
    </row>
    <row r="61" spans="1:2" ht="18">
      <c r="A61" s="304" t="s">
        <v>406</v>
      </c>
      <c r="B61" s="747">
        <f>výdaje!B678</f>
        <v>1466</v>
      </c>
    </row>
    <row r="62" spans="1:2" ht="18">
      <c r="A62" s="304" t="s">
        <v>412</v>
      </c>
      <c r="B62" s="747">
        <f>výdaje!B679</f>
        <v>50</v>
      </c>
    </row>
    <row r="63" spans="1:2" ht="18">
      <c r="A63" s="304" t="s">
        <v>413</v>
      </c>
      <c r="B63" s="747">
        <f>výdaje!B680</f>
        <v>220</v>
      </c>
    </row>
    <row r="64" spans="1:2" ht="18">
      <c r="A64" s="304" t="s">
        <v>1118</v>
      </c>
      <c r="B64" s="747">
        <f>výdaje!B682</f>
        <v>200</v>
      </c>
    </row>
    <row r="65" spans="1:2" ht="18">
      <c r="A65" s="304" t="s">
        <v>414</v>
      </c>
      <c r="B65" s="747">
        <f>výdaje!B683</f>
        <v>345</v>
      </c>
    </row>
    <row r="66" spans="1:2" ht="18">
      <c r="A66" s="304" t="s">
        <v>588</v>
      </c>
      <c r="B66" s="747">
        <f>výdaje!B685</f>
        <v>10</v>
      </c>
    </row>
    <row r="67" spans="1:2" ht="18">
      <c r="A67" s="304" t="s">
        <v>1123</v>
      </c>
      <c r="B67" s="747">
        <f>výdaje!B686</f>
        <v>198</v>
      </c>
    </row>
    <row r="68" spans="1:2" ht="18">
      <c r="A68" s="304" t="s">
        <v>1137</v>
      </c>
      <c r="B68" s="747">
        <f>výdaje!B690</f>
        <v>400</v>
      </c>
    </row>
    <row r="69" spans="1:2" ht="18">
      <c r="A69" s="304" t="s">
        <v>873</v>
      </c>
      <c r="B69" s="747">
        <f>výdaje!B691</f>
        <v>30</v>
      </c>
    </row>
    <row r="70" spans="1:2" ht="18">
      <c r="A70" s="304" t="s">
        <v>869</v>
      </c>
      <c r="B70" s="747">
        <f>výdaje!B692</f>
        <v>100</v>
      </c>
    </row>
    <row r="71" spans="1:2" ht="18">
      <c r="A71" s="304" t="s">
        <v>1160</v>
      </c>
      <c r="B71" s="747">
        <f>výdaje!B693</f>
        <v>60</v>
      </c>
    </row>
    <row r="72" spans="1:2" ht="18">
      <c r="A72" s="304" t="s">
        <v>415</v>
      </c>
      <c r="B72" s="747">
        <f>výdaje!B694</f>
        <v>250</v>
      </c>
    </row>
    <row r="73" spans="1:2" ht="18">
      <c r="A73" s="304" t="s">
        <v>211</v>
      </c>
      <c r="B73" s="747">
        <f>výdaje!B701</f>
        <v>310</v>
      </c>
    </row>
    <row r="74" spans="1:2" ht="18">
      <c r="A74" s="304" t="s">
        <v>400</v>
      </c>
      <c r="B74" s="747">
        <f>výdaje!B702</f>
        <v>1650</v>
      </c>
    </row>
    <row r="75" spans="1:2" ht="18">
      <c r="A75" s="304" t="s">
        <v>416</v>
      </c>
      <c r="B75" s="747">
        <f>výdaje!B703</f>
        <v>100</v>
      </c>
    </row>
    <row r="76" spans="1:2" ht="18">
      <c r="A76" s="304" t="s">
        <v>1138</v>
      </c>
      <c r="B76" s="747">
        <f>výdaje!B705</f>
        <v>1365</v>
      </c>
    </row>
    <row r="77" spans="1:2" ht="18">
      <c r="A77" s="304" t="s">
        <v>121</v>
      </c>
      <c r="B77" s="586">
        <f>výdaje!B709</f>
        <v>970</v>
      </c>
    </row>
    <row r="78" spans="1:2" ht="18">
      <c r="A78" s="304" t="s">
        <v>417</v>
      </c>
      <c r="B78" s="586">
        <f>výdaje!B710</f>
        <v>75</v>
      </c>
    </row>
    <row r="79" spans="1:2" ht="18">
      <c r="A79" s="666" t="s">
        <v>444</v>
      </c>
      <c r="B79" s="586">
        <f>výdaje!B717</f>
        <v>185</v>
      </c>
    </row>
    <row r="80" spans="1:2" ht="18">
      <c r="A80" s="304" t="s">
        <v>320</v>
      </c>
      <c r="B80" s="586">
        <f>výdaje!B718</f>
        <v>100</v>
      </c>
    </row>
    <row r="81" spans="1:2" ht="16.5" customHeight="1">
      <c r="A81" s="304" t="s">
        <v>124</v>
      </c>
      <c r="B81" s="586">
        <f>výdaje!B688</f>
        <v>400</v>
      </c>
    </row>
    <row r="82" spans="1:2" ht="16.5" customHeight="1">
      <c r="A82" s="304" t="s">
        <v>117</v>
      </c>
      <c r="B82" s="586">
        <f>výdaje!B723</f>
        <v>150</v>
      </c>
    </row>
    <row r="83" spans="1:2" ht="16.5" customHeight="1">
      <c r="A83" s="666" t="s">
        <v>1120</v>
      </c>
      <c r="B83" s="586">
        <f>výdaje!B722</f>
        <v>42</v>
      </c>
    </row>
    <row r="84" spans="1:2" ht="16.5" customHeight="1">
      <c r="A84" s="666" t="s">
        <v>1127</v>
      </c>
      <c r="B84" s="586">
        <f>výdaje!B724</f>
        <v>300</v>
      </c>
    </row>
    <row r="85" spans="1:2" ht="16.5" customHeight="1">
      <c r="A85" s="304" t="s">
        <v>1185</v>
      </c>
      <c r="B85" s="586">
        <f>výdaje!B725</f>
        <v>669</v>
      </c>
    </row>
    <row r="86" spans="1:2" ht="16.5" customHeight="1">
      <c r="A86" s="304" t="s">
        <v>1186</v>
      </c>
      <c r="B86" s="586">
        <f>výdaje!B726</f>
        <v>229</v>
      </c>
    </row>
    <row r="87" spans="1:2" ht="16.5" customHeight="1">
      <c r="A87" s="304" t="s">
        <v>1187</v>
      </c>
      <c r="B87" s="586">
        <f>výdaje!B727</f>
        <v>302</v>
      </c>
    </row>
    <row r="88" spans="1:2" ht="16.5" customHeight="1">
      <c r="A88" s="304" t="s">
        <v>1188</v>
      </c>
      <c r="B88" s="586">
        <f>výdaje!B728</f>
        <v>764</v>
      </c>
    </row>
    <row r="89" spans="1:2" ht="16.5" customHeight="1">
      <c r="A89" s="304" t="s">
        <v>1189</v>
      </c>
      <c r="B89" s="586">
        <f>výdaje!B729</f>
        <v>50</v>
      </c>
    </row>
    <row r="90" spans="1:3" ht="17.25" customHeight="1">
      <c r="A90" s="304" t="s">
        <v>419</v>
      </c>
      <c r="B90" s="586">
        <f>výdaje!B730</f>
        <v>7997</v>
      </c>
      <c r="C90" s="457"/>
    </row>
    <row r="91" spans="1:2" ht="18" customHeight="1" thickBot="1">
      <c r="A91" s="620" t="s">
        <v>420</v>
      </c>
      <c r="B91" s="621">
        <f>výdaje!B732</f>
        <v>1614</v>
      </c>
    </row>
    <row r="92" spans="1:2" ht="8.25" customHeight="1" thickBot="1">
      <c r="A92" s="1"/>
      <c r="B92" s="588"/>
    </row>
    <row r="93" spans="1:2" ht="18.75" thickBot="1">
      <c r="A93" s="300" t="s">
        <v>421</v>
      </c>
      <c r="B93" s="748">
        <f>SUM(B94:B95)</f>
        <v>13622</v>
      </c>
    </row>
    <row r="94" spans="1:2" ht="18">
      <c r="A94" s="303" t="s">
        <v>422</v>
      </c>
      <c r="B94" s="744">
        <f>-(Financování!B20+Financování!B21)</f>
        <v>-2352</v>
      </c>
    </row>
    <row r="95" spans="1:2" ht="19.5" customHeight="1" thickBot="1">
      <c r="A95" s="307" t="s">
        <v>423</v>
      </c>
      <c r="B95" s="746">
        <f>Financování!B9</f>
        <v>15974</v>
      </c>
    </row>
    <row r="96" spans="1:2" ht="12.75">
      <c r="A96" s="1"/>
      <c r="B96" s="1"/>
    </row>
    <row r="97" spans="1:2" ht="12.75">
      <c r="A97" s="311"/>
      <c r="B97" s="104"/>
    </row>
    <row r="98" spans="1:2" ht="12.75">
      <c r="A98" s="312"/>
      <c r="B98" s="313"/>
    </row>
    <row r="99" spans="1:2" ht="14.25">
      <c r="A99" s="857"/>
      <c r="B99" s="313"/>
    </row>
    <row r="100" spans="1:2" ht="14.25">
      <c r="A100" s="857"/>
      <c r="B100" s="313"/>
    </row>
    <row r="101" spans="1:2" ht="14.25">
      <c r="A101" s="857"/>
      <c r="B101" s="1"/>
    </row>
    <row r="102" spans="1:2" ht="15.75">
      <c r="A102" s="904"/>
      <c r="B102" s="1"/>
    </row>
    <row r="103" spans="1:2" ht="15.75">
      <c r="A103" s="904"/>
      <c r="B103" s="104"/>
    </row>
    <row r="104" spans="1:2" ht="12.75">
      <c r="A104" s="311"/>
      <c r="B104" s="104"/>
    </row>
    <row r="105" spans="1:2" ht="12.75">
      <c r="A105" s="311"/>
      <c r="B105" s="104"/>
    </row>
    <row r="106" spans="1:2" ht="12.75">
      <c r="A106" s="311"/>
      <c r="B106" s="1"/>
    </row>
    <row r="107" spans="1:2" ht="12.75">
      <c r="A107" s="311"/>
      <c r="B107" s="1"/>
    </row>
    <row r="108" spans="1:2" ht="12.75">
      <c r="A108" s="1"/>
      <c r="B108" s="1"/>
    </row>
    <row r="109" spans="1:2" ht="12.75">
      <c r="A109" s="311"/>
      <c r="B109" s="1"/>
    </row>
    <row r="110" spans="1:2" ht="12.75">
      <c r="A110" s="311"/>
      <c r="B110" s="104"/>
    </row>
    <row r="111" spans="1:2" ht="12.75">
      <c r="A111" s="311"/>
      <c r="B111" s="104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</sheetData>
  <sheetProtection/>
  <printOptions/>
  <pageMargins left="1.1811023622047245" right="0.2755905511811024" top="0" bottom="0" header="0.5118110236220472" footer="0.5118110236220472"/>
  <pageSetup horizontalDpi="300" verticalDpi="3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="90" zoomScaleNormal="90" zoomScalePageLayoutView="0" workbookViewId="0" topLeftCell="A1">
      <selection activeCell="A6" sqref="A6"/>
    </sheetView>
  </sheetViews>
  <sheetFormatPr defaultColWidth="9.00390625" defaultRowHeight="12.75"/>
  <cols>
    <col min="1" max="1" width="19.25390625" style="1" customWidth="1"/>
    <col min="2" max="2" width="54.875" style="1" customWidth="1"/>
    <col min="3" max="3" width="22.75390625" style="1" customWidth="1"/>
    <col min="4" max="4" width="16.125" style="1" customWidth="1"/>
    <col min="5" max="16384" width="9.00390625" style="1" customWidth="1"/>
  </cols>
  <sheetData>
    <row r="1" ht="12.75">
      <c r="D1" s="1" t="s">
        <v>424</v>
      </c>
    </row>
    <row r="3" spans="1:3" ht="20.25">
      <c r="A3" s="315" t="s">
        <v>1097</v>
      </c>
      <c r="B3" s="315"/>
      <c r="C3" s="315"/>
    </row>
    <row r="4" spans="1:3" ht="20.25">
      <c r="A4" s="315" t="s">
        <v>286</v>
      </c>
      <c r="B4" s="315"/>
      <c r="C4" s="315"/>
    </row>
    <row r="5" spans="1:3" ht="20.25">
      <c r="A5" s="315" t="s">
        <v>1134</v>
      </c>
      <c r="B5" s="315"/>
      <c r="C5" s="315"/>
    </row>
    <row r="6" spans="1:3" ht="20.25">
      <c r="A6" s="315"/>
      <c r="B6" s="315"/>
      <c r="C6" s="315"/>
    </row>
    <row r="7" ht="13.5" thickBot="1">
      <c r="A7" s="1" t="s">
        <v>425</v>
      </c>
    </row>
    <row r="8" spans="1:4" ht="18.75">
      <c r="A8" s="316" t="s">
        <v>426</v>
      </c>
      <c r="B8" s="901" t="s">
        <v>427</v>
      </c>
      <c r="C8" s="317" t="s">
        <v>287</v>
      </c>
      <c r="D8" s="317" t="s">
        <v>428</v>
      </c>
    </row>
    <row r="9" spans="1:4" ht="19.5" thickBot="1">
      <c r="A9" s="318"/>
      <c r="B9" s="902"/>
      <c r="C9" s="320"/>
      <c r="D9" s="321" t="s">
        <v>429</v>
      </c>
    </row>
    <row r="10" spans="1:4" ht="15.75">
      <c r="A10" s="322"/>
      <c r="B10" s="323"/>
      <c r="C10" s="903"/>
      <c r="D10" s="324"/>
    </row>
    <row r="11" spans="1:4" ht="15.75">
      <c r="A11" s="325"/>
      <c r="B11" s="326"/>
      <c r="C11" s="327"/>
      <c r="D11" s="328"/>
    </row>
    <row r="12" spans="1:4" ht="15.75">
      <c r="A12" s="329"/>
      <c r="B12" s="330"/>
      <c r="C12" s="331"/>
      <c r="D12" s="324"/>
    </row>
    <row r="13" spans="1:4" ht="18.75">
      <c r="A13" s="332" t="s">
        <v>266</v>
      </c>
      <c r="B13" s="333"/>
      <c r="C13" s="334">
        <f>SUM(C10:C11)</f>
        <v>0</v>
      </c>
      <c r="D13" s="335"/>
    </row>
    <row r="14" spans="1:4" ht="15.75" thickBot="1">
      <c r="A14" s="336"/>
      <c r="B14" s="337"/>
      <c r="C14" s="338"/>
      <c r="D14" s="339"/>
    </row>
    <row r="15" spans="1:4" ht="18.75" thickBot="1">
      <c r="A15" s="340" t="s">
        <v>430</v>
      </c>
      <c r="B15" s="341"/>
      <c r="C15" s="342">
        <f>C13</f>
        <v>0</v>
      </c>
      <c r="D15" s="343"/>
    </row>
  </sheetData>
  <sheetProtection/>
  <printOptions/>
  <pageMargins left="0.11805555555555557" right="0" top="0.27569444444444446" bottom="0.39375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69"/>
  <sheetViews>
    <sheetView zoomScale="90" zoomScaleNormal="90" zoomScalePageLayoutView="0" workbookViewId="0" topLeftCell="A1">
      <selection activeCell="B238" sqref="B238"/>
    </sheetView>
  </sheetViews>
  <sheetFormatPr defaultColWidth="9.00390625" defaultRowHeight="12.75"/>
  <cols>
    <col min="1" max="1" width="29.75390625" style="1" customWidth="1"/>
    <col min="2" max="2" width="112.253906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2" spans="1:2" ht="24" thickBot="1">
      <c r="A2" s="344" t="s">
        <v>285</v>
      </c>
      <c r="B2" s="345"/>
    </row>
    <row r="3" spans="1:5" ht="18.75">
      <c r="A3" s="316" t="s">
        <v>426</v>
      </c>
      <c r="B3" s="316" t="s">
        <v>431</v>
      </c>
      <c r="C3" s="346" t="s">
        <v>432</v>
      </c>
      <c r="D3" s="346" t="s">
        <v>433</v>
      </c>
      <c r="E3" s="346" t="s">
        <v>428</v>
      </c>
    </row>
    <row r="4" spans="1:5" ht="19.5" thickBot="1">
      <c r="A4" s="318"/>
      <c r="B4" s="319"/>
      <c r="C4" s="347" t="s">
        <v>434</v>
      </c>
      <c r="D4" s="347" t="s">
        <v>434</v>
      </c>
      <c r="E4" s="347" t="s">
        <v>429</v>
      </c>
    </row>
    <row r="5" spans="1:5" ht="12.75">
      <c r="A5" s="348" t="s">
        <v>435</v>
      </c>
      <c r="B5" s="349" t="s">
        <v>340</v>
      </c>
      <c r="C5" s="350">
        <v>10000</v>
      </c>
      <c r="D5" s="350">
        <v>10000</v>
      </c>
      <c r="E5" s="871">
        <v>5139</v>
      </c>
    </row>
    <row r="6" spans="1:5" ht="14.25">
      <c r="A6" s="351"/>
      <c r="B6" s="352" t="s">
        <v>341</v>
      </c>
      <c r="C6" s="353">
        <v>20000</v>
      </c>
      <c r="D6" s="353">
        <v>20000</v>
      </c>
      <c r="E6" s="794">
        <v>5169</v>
      </c>
    </row>
    <row r="7" spans="1:5" ht="14.25">
      <c r="A7" s="351"/>
      <c r="B7" s="352" t="s">
        <v>342</v>
      </c>
      <c r="C7" s="353">
        <v>7000</v>
      </c>
      <c r="D7" s="353">
        <v>7000</v>
      </c>
      <c r="E7" s="794">
        <v>5169</v>
      </c>
    </row>
    <row r="8" spans="1:5" ht="14.25">
      <c r="A8" s="351"/>
      <c r="B8" s="352" t="s">
        <v>343</v>
      </c>
      <c r="C8" s="353">
        <v>20000</v>
      </c>
      <c r="D8" s="353">
        <v>20000</v>
      </c>
      <c r="E8" s="794">
        <v>5169</v>
      </c>
    </row>
    <row r="9" spans="1:5" ht="18.75">
      <c r="A9" s="332" t="s">
        <v>266</v>
      </c>
      <c r="B9" s="354"/>
      <c r="C9" s="355">
        <f>SUM(C5:C8)</f>
        <v>57000</v>
      </c>
      <c r="D9" s="355">
        <f>SUM(D5:D8)</f>
        <v>57000</v>
      </c>
      <c r="E9" s="798"/>
    </row>
    <row r="10" spans="1:5" ht="11.25" customHeight="1">
      <c r="A10" s="351"/>
      <c r="B10" s="356"/>
      <c r="C10" s="357"/>
      <c r="D10" s="357"/>
      <c r="E10" s="872"/>
    </row>
    <row r="11" spans="1:5" ht="15.75">
      <c r="A11" s="358" t="s">
        <v>436</v>
      </c>
      <c r="B11" s="359" t="s">
        <v>344</v>
      </c>
      <c r="C11" s="360">
        <v>40000</v>
      </c>
      <c r="D11" s="360">
        <v>40000</v>
      </c>
      <c r="E11" s="794">
        <v>5156</v>
      </c>
    </row>
    <row r="12" spans="1:5" ht="15.75">
      <c r="A12" s="358"/>
      <c r="B12" s="361" t="s">
        <v>345</v>
      </c>
      <c r="C12" s="353">
        <v>7000</v>
      </c>
      <c r="D12" s="353">
        <v>7000</v>
      </c>
      <c r="E12" s="794">
        <v>5169</v>
      </c>
    </row>
    <row r="13" spans="1:5" ht="18.75">
      <c r="A13" s="332" t="s">
        <v>266</v>
      </c>
      <c r="B13" s="362"/>
      <c r="C13" s="355">
        <f>SUM(C11:C12)</f>
        <v>47000</v>
      </c>
      <c r="D13" s="355">
        <f>SUM(D11:D12)</f>
        <v>47000</v>
      </c>
      <c r="E13" s="798"/>
    </row>
    <row r="14" spans="1:5" ht="15.75">
      <c r="A14" s="351"/>
      <c r="B14" s="356"/>
      <c r="C14" s="357"/>
      <c r="D14" s="357"/>
      <c r="E14" s="794"/>
    </row>
    <row r="15" spans="1:5" ht="12.75">
      <c r="A15" s="348" t="s">
        <v>437</v>
      </c>
      <c r="B15" s="589" t="s">
        <v>346</v>
      </c>
      <c r="C15" s="363">
        <v>400000</v>
      </c>
      <c r="D15" s="363">
        <v>400000</v>
      </c>
      <c r="E15" s="794">
        <v>5139</v>
      </c>
    </row>
    <row r="16" spans="1:5" ht="14.25">
      <c r="A16" s="351"/>
      <c r="B16" s="589" t="s">
        <v>347</v>
      </c>
      <c r="C16" s="363">
        <v>470000</v>
      </c>
      <c r="D16" s="363">
        <v>470000</v>
      </c>
      <c r="E16" s="794">
        <v>5156</v>
      </c>
    </row>
    <row r="17" spans="1:5" ht="14.25">
      <c r="A17" s="351"/>
      <c r="B17" s="589" t="s">
        <v>350</v>
      </c>
      <c r="C17" s="363">
        <v>50000</v>
      </c>
      <c r="D17" s="363">
        <v>50000</v>
      </c>
      <c r="E17" s="794">
        <v>5169</v>
      </c>
    </row>
    <row r="18" spans="1:5" ht="14.25">
      <c r="A18" s="351"/>
      <c r="B18" s="792" t="s">
        <v>349</v>
      </c>
      <c r="C18" s="396">
        <v>100000</v>
      </c>
      <c r="D18" s="396">
        <v>100000</v>
      </c>
      <c r="E18" s="793" t="s">
        <v>101</v>
      </c>
    </row>
    <row r="19" spans="1:5" ht="14.25">
      <c r="A19" s="351"/>
      <c r="B19" s="352" t="s">
        <v>348</v>
      </c>
      <c r="C19" s="363">
        <v>40000</v>
      </c>
      <c r="D19" s="363">
        <v>40000</v>
      </c>
      <c r="E19" s="794">
        <v>5171</v>
      </c>
    </row>
    <row r="20" spans="1:5" ht="18.75">
      <c r="A20" s="332" t="s">
        <v>266</v>
      </c>
      <c r="B20" s="354"/>
      <c r="C20" s="355">
        <f>SUM(C15:C19)</f>
        <v>1060000</v>
      </c>
      <c r="D20" s="355">
        <f>SUM(D15:D19)</f>
        <v>1060000</v>
      </c>
      <c r="E20" s="798"/>
    </row>
    <row r="21" spans="1:5" ht="10.5" customHeight="1">
      <c r="A21" s="365"/>
      <c r="B21" s="366"/>
      <c r="C21" s="353"/>
      <c r="D21" s="353"/>
      <c r="E21" s="794"/>
    </row>
    <row r="22" spans="1:5" ht="15.75">
      <c r="A22" s="358" t="s">
        <v>1079</v>
      </c>
      <c r="B22" s="589" t="s">
        <v>97</v>
      </c>
      <c r="C22" s="367">
        <v>30000</v>
      </c>
      <c r="D22" s="367">
        <v>20000</v>
      </c>
      <c r="E22" s="794">
        <v>5139</v>
      </c>
    </row>
    <row r="23" spans="1:5" ht="15.75">
      <c r="A23" s="358"/>
      <c r="B23" s="349" t="s">
        <v>93</v>
      </c>
      <c r="C23" s="367">
        <v>20000</v>
      </c>
      <c r="D23" s="367">
        <v>14000</v>
      </c>
      <c r="E23" s="794">
        <v>5162</v>
      </c>
    </row>
    <row r="24" spans="1:5" ht="15.75">
      <c r="A24" s="358"/>
      <c r="B24" s="399" t="s">
        <v>98</v>
      </c>
      <c r="C24" s="367">
        <v>210000</v>
      </c>
      <c r="D24" s="367">
        <v>140000</v>
      </c>
      <c r="E24" s="794">
        <v>5169</v>
      </c>
    </row>
    <row r="25" spans="1:5" ht="15.75">
      <c r="A25" s="358"/>
      <c r="B25" s="399" t="s">
        <v>99</v>
      </c>
      <c r="C25" s="367">
        <v>16000</v>
      </c>
      <c r="D25" s="367">
        <v>10000</v>
      </c>
      <c r="E25" s="794">
        <v>5161</v>
      </c>
    </row>
    <row r="26" spans="1:5" ht="15.75">
      <c r="A26" s="358"/>
      <c r="B26" s="399" t="s">
        <v>114</v>
      </c>
      <c r="C26" s="367">
        <v>343000</v>
      </c>
      <c r="D26" s="367">
        <v>253000</v>
      </c>
      <c r="E26" s="795">
        <v>5011.5021</v>
      </c>
    </row>
    <row r="27" spans="1:5" ht="15.75">
      <c r="A27" s="358"/>
      <c r="B27" s="349" t="s">
        <v>94</v>
      </c>
      <c r="C27" s="367">
        <v>10000</v>
      </c>
      <c r="D27" s="367">
        <v>10000</v>
      </c>
      <c r="E27" s="794">
        <v>5171</v>
      </c>
    </row>
    <row r="28" spans="1:5" ht="15.75">
      <c r="A28" s="358"/>
      <c r="B28" s="349" t="s">
        <v>95</v>
      </c>
      <c r="C28" s="367">
        <v>5000</v>
      </c>
      <c r="D28" s="367">
        <v>5000</v>
      </c>
      <c r="E28" s="794">
        <v>5173</v>
      </c>
    </row>
    <row r="29" spans="1:5" ht="15.75">
      <c r="A29" s="358"/>
      <c r="B29" s="349" t="s">
        <v>96</v>
      </c>
      <c r="C29" s="367">
        <v>2000</v>
      </c>
      <c r="D29" s="367">
        <v>2000</v>
      </c>
      <c r="E29" s="794">
        <v>5175</v>
      </c>
    </row>
    <row r="30" spans="1:5" ht="15.75">
      <c r="A30" s="358"/>
      <c r="B30" s="589" t="s">
        <v>100</v>
      </c>
      <c r="C30" s="367">
        <v>1800000</v>
      </c>
      <c r="D30" s="367">
        <v>1800000</v>
      </c>
      <c r="E30" s="794" t="s">
        <v>101</v>
      </c>
    </row>
    <row r="31" spans="1:5" ht="18.75">
      <c r="A31" s="332" t="s">
        <v>266</v>
      </c>
      <c r="B31" s="362"/>
      <c r="C31" s="355">
        <f>SUM(C22:C30)</f>
        <v>2436000</v>
      </c>
      <c r="D31" s="355">
        <f>SUM(D22:D30)</f>
        <v>2254000</v>
      </c>
      <c r="E31" s="798"/>
    </row>
    <row r="32" spans="1:5" ht="15">
      <c r="A32" s="336"/>
      <c r="B32" s="368"/>
      <c r="C32" s="369"/>
      <c r="D32" s="369"/>
      <c r="E32" s="794"/>
    </row>
    <row r="33" spans="1:5" ht="15.75">
      <c r="A33" s="329" t="s">
        <v>1080</v>
      </c>
      <c r="B33" s="589" t="s">
        <v>85</v>
      </c>
      <c r="C33" s="370">
        <v>24000</v>
      </c>
      <c r="D33" s="370">
        <v>24000</v>
      </c>
      <c r="E33" s="795" t="s">
        <v>86</v>
      </c>
    </row>
    <row r="34" spans="1:5" ht="15.75">
      <c r="A34" s="329"/>
      <c r="B34" s="589" t="s">
        <v>87</v>
      </c>
      <c r="C34" s="370">
        <v>34000</v>
      </c>
      <c r="D34" s="370">
        <v>34000</v>
      </c>
      <c r="E34" s="795" t="s">
        <v>88</v>
      </c>
    </row>
    <row r="35" spans="1:5" ht="15.75">
      <c r="A35" s="329"/>
      <c r="B35" s="589" t="s">
        <v>89</v>
      </c>
      <c r="C35" s="370">
        <v>19000</v>
      </c>
      <c r="D35" s="370">
        <v>19000</v>
      </c>
      <c r="E35" s="795" t="s">
        <v>90</v>
      </c>
    </row>
    <row r="36" spans="1:5" ht="15.75">
      <c r="A36" s="329"/>
      <c r="B36" s="593" t="s">
        <v>91</v>
      </c>
      <c r="C36" s="370">
        <v>49000</v>
      </c>
      <c r="D36" s="370">
        <v>49000</v>
      </c>
      <c r="E36" s="795" t="s">
        <v>92</v>
      </c>
    </row>
    <row r="37" spans="1:5" ht="18.75">
      <c r="A37" s="332" t="s">
        <v>266</v>
      </c>
      <c r="B37" s="362"/>
      <c r="C37" s="355">
        <f>SUM(C33:C36)</f>
        <v>126000</v>
      </c>
      <c r="D37" s="355">
        <f>SUM(D33:D36)</f>
        <v>126000</v>
      </c>
      <c r="E37" s="798"/>
    </row>
    <row r="38" spans="1:5" ht="15">
      <c r="A38" s="336"/>
      <c r="B38" s="368"/>
      <c r="C38" s="371"/>
      <c r="D38" s="371"/>
      <c r="E38" s="798"/>
    </row>
    <row r="39" spans="1:5" ht="15.75">
      <c r="A39" s="358" t="s">
        <v>1081</v>
      </c>
      <c r="B39" s="349" t="s">
        <v>102</v>
      </c>
      <c r="C39" s="372">
        <v>65000</v>
      </c>
      <c r="D39" s="372">
        <v>60000</v>
      </c>
      <c r="E39" s="794">
        <v>5136</v>
      </c>
    </row>
    <row r="40" spans="1:5" ht="15.75">
      <c r="A40" s="329"/>
      <c r="B40" s="589" t="s">
        <v>105</v>
      </c>
      <c r="C40" s="372">
        <v>6000</v>
      </c>
      <c r="D40" s="372">
        <v>0</v>
      </c>
      <c r="E40" s="794">
        <v>5137</v>
      </c>
    </row>
    <row r="41" spans="1:5" ht="15.75">
      <c r="A41" s="329"/>
      <c r="B41" s="373" t="s">
        <v>103</v>
      </c>
      <c r="C41" s="372">
        <v>13000</v>
      </c>
      <c r="D41" s="372">
        <v>10000</v>
      </c>
      <c r="E41" s="794">
        <v>5139</v>
      </c>
    </row>
    <row r="42" spans="1:5" ht="15.75">
      <c r="A42" s="329"/>
      <c r="B42" s="349" t="s">
        <v>104</v>
      </c>
      <c r="C42" s="372">
        <v>2000</v>
      </c>
      <c r="D42" s="372">
        <v>2000</v>
      </c>
      <c r="E42" s="794">
        <v>5162</v>
      </c>
    </row>
    <row r="43" spans="1:5" ht="15.75">
      <c r="A43" s="329"/>
      <c r="B43" s="589" t="s">
        <v>107</v>
      </c>
      <c r="C43" s="372">
        <v>5000</v>
      </c>
      <c r="D43" s="372">
        <v>5000</v>
      </c>
      <c r="E43" s="794">
        <v>5172</v>
      </c>
    </row>
    <row r="44" spans="1:5" ht="15.75">
      <c r="A44" s="329"/>
      <c r="B44" s="589" t="s">
        <v>106</v>
      </c>
      <c r="C44" s="372">
        <v>9000</v>
      </c>
      <c r="D44" s="372">
        <v>4000</v>
      </c>
      <c r="E44" s="794">
        <v>5169</v>
      </c>
    </row>
    <row r="45" spans="1:5" ht="18.75">
      <c r="A45" s="332" t="s">
        <v>266</v>
      </c>
      <c r="B45" s="362"/>
      <c r="C45" s="355">
        <f>SUM(C39:C44)</f>
        <v>100000</v>
      </c>
      <c r="D45" s="355">
        <f>SUM(D39:D44)</f>
        <v>81000</v>
      </c>
      <c r="E45" s="798"/>
    </row>
    <row r="46" spans="1:5" ht="15">
      <c r="A46" s="336"/>
      <c r="B46" s="368"/>
      <c r="C46" s="371"/>
      <c r="D46" s="371"/>
      <c r="E46" s="798"/>
    </row>
    <row r="47" spans="1:5" ht="15.75">
      <c r="A47" s="358" t="s">
        <v>1082</v>
      </c>
      <c r="B47" s="375" t="s">
        <v>80</v>
      </c>
      <c r="C47" s="363">
        <v>28000</v>
      </c>
      <c r="D47" s="363">
        <v>28000</v>
      </c>
      <c r="E47" s="873">
        <v>5139</v>
      </c>
    </row>
    <row r="48" spans="1:5" ht="15.75">
      <c r="A48" s="329"/>
      <c r="B48" s="581" t="s">
        <v>81</v>
      </c>
      <c r="C48" s="363">
        <v>142000</v>
      </c>
      <c r="D48" s="363">
        <v>170000</v>
      </c>
      <c r="E48" s="794">
        <v>5169</v>
      </c>
    </row>
    <row r="49" spans="1:5" ht="15.75">
      <c r="A49" s="329"/>
      <c r="B49" s="581" t="s">
        <v>82</v>
      </c>
      <c r="C49" s="363">
        <v>97000</v>
      </c>
      <c r="D49" s="363">
        <v>97000</v>
      </c>
      <c r="E49" s="794" t="s">
        <v>83</v>
      </c>
    </row>
    <row r="50" spans="1:5" ht="15.75">
      <c r="A50" s="329"/>
      <c r="B50" s="364" t="s">
        <v>84</v>
      </c>
      <c r="C50" s="363">
        <v>28000</v>
      </c>
      <c r="D50" s="363">
        <v>0</v>
      </c>
      <c r="E50" s="794">
        <v>5175</v>
      </c>
    </row>
    <row r="51" spans="1:5" ht="18.75">
      <c r="A51" s="332" t="s">
        <v>266</v>
      </c>
      <c r="B51" s="362"/>
      <c r="C51" s="355">
        <f>SUM(C47:C50)</f>
        <v>295000</v>
      </c>
      <c r="D51" s="355">
        <f>SUM(D47:D50)</f>
        <v>295000</v>
      </c>
      <c r="E51" s="798"/>
    </row>
    <row r="52" spans="1:5" ht="10.5" customHeight="1">
      <c r="A52" s="336"/>
      <c r="B52" s="368"/>
      <c r="C52" s="371"/>
      <c r="D52" s="371"/>
      <c r="E52" s="798"/>
    </row>
    <row r="53" spans="1:5" ht="15.75">
      <c r="A53" s="358" t="s">
        <v>438</v>
      </c>
      <c r="B53" s="589" t="s">
        <v>351</v>
      </c>
      <c r="C53" s="353">
        <v>35000</v>
      </c>
      <c r="D53" s="353">
        <v>35000</v>
      </c>
      <c r="E53" s="794">
        <v>5132</v>
      </c>
    </row>
    <row r="54" spans="1:5" ht="15.75">
      <c r="A54" s="358"/>
      <c r="B54" s="349" t="s">
        <v>352</v>
      </c>
      <c r="C54" s="353">
        <v>55000</v>
      </c>
      <c r="D54" s="353">
        <v>55000</v>
      </c>
      <c r="E54" s="794">
        <v>5139</v>
      </c>
    </row>
    <row r="55" spans="1:5" ht="15.75">
      <c r="A55" s="358"/>
      <c r="B55" s="349" t="s">
        <v>353</v>
      </c>
      <c r="C55" s="353">
        <v>45000</v>
      </c>
      <c r="D55" s="353">
        <v>45000</v>
      </c>
      <c r="E55" s="794">
        <v>5156</v>
      </c>
    </row>
    <row r="56" spans="1:5" ht="15.75">
      <c r="A56" s="358"/>
      <c r="B56" s="352" t="s">
        <v>356</v>
      </c>
      <c r="C56" s="353">
        <v>50000</v>
      </c>
      <c r="D56" s="353">
        <v>50000</v>
      </c>
      <c r="E56" s="794">
        <v>5169</v>
      </c>
    </row>
    <row r="57" spans="1:5" ht="15.75">
      <c r="A57" s="358"/>
      <c r="B57" s="589" t="s">
        <v>359</v>
      </c>
      <c r="C57" s="353">
        <v>40000</v>
      </c>
      <c r="D57" s="353">
        <v>40000</v>
      </c>
      <c r="E57" s="794">
        <v>5171</v>
      </c>
    </row>
    <row r="58" spans="1:5" ht="15.75">
      <c r="A58" s="358"/>
      <c r="B58" s="589" t="s">
        <v>354</v>
      </c>
      <c r="C58" s="353">
        <v>10000</v>
      </c>
      <c r="D58" s="353">
        <v>10000</v>
      </c>
      <c r="E58" s="793">
        <v>5162</v>
      </c>
    </row>
    <row r="59" spans="1:5" ht="15.75">
      <c r="A59" s="358"/>
      <c r="B59" s="349" t="s">
        <v>355</v>
      </c>
      <c r="C59" s="353">
        <v>10000</v>
      </c>
      <c r="D59" s="353">
        <v>10000</v>
      </c>
      <c r="E59" s="793">
        <v>5167</v>
      </c>
    </row>
    <row r="60" spans="1:5" ht="15.75">
      <c r="A60" s="358"/>
      <c r="B60" s="589" t="s">
        <v>357</v>
      </c>
      <c r="C60" s="353">
        <v>7000</v>
      </c>
      <c r="D60" s="353">
        <v>7000</v>
      </c>
      <c r="E60" s="793">
        <v>5175</v>
      </c>
    </row>
    <row r="61" spans="1:5" ht="15.75">
      <c r="A61" s="358"/>
      <c r="B61" s="589" t="s">
        <v>358</v>
      </c>
      <c r="C61" s="353">
        <v>58000</v>
      </c>
      <c r="D61" s="353">
        <v>58000</v>
      </c>
      <c r="E61" s="793">
        <v>5137</v>
      </c>
    </row>
    <row r="62" spans="1:5" ht="18.75">
      <c r="A62" s="332" t="s">
        <v>266</v>
      </c>
      <c r="B62" s="362"/>
      <c r="C62" s="355">
        <f>SUM(C53:C61)</f>
        <v>310000</v>
      </c>
      <c r="D62" s="355">
        <f>SUM(D53:D61)</f>
        <v>310000</v>
      </c>
      <c r="E62" s="798"/>
    </row>
    <row r="63" spans="1:5" ht="10.5" customHeight="1">
      <c r="A63" s="336"/>
      <c r="B63" s="368"/>
      <c r="C63" s="371"/>
      <c r="D63" s="371"/>
      <c r="E63" s="798"/>
    </row>
    <row r="64" spans="1:5" ht="15.75">
      <c r="A64" s="358" t="s">
        <v>439</v>
      </c>
      <c r="B64" s="375" t="s">
        <v>590</v>
      </c>
      <c r="C64" s="353">
        <v>560000</v>
      </c>
      <c r="D64" s="353">
        <v>530000</v>
      </c>
      <c r="E64" s="796" t="s">
        <v>591</v>
      </c>
    </row>
    <row r="65" spans="1:5" ht="15.75">
      <c r="A65" s="358"/>
      <c r="B65" s="589" t="s">
        <v>592</v>
      </c>
      <c r="C65" s="353">
        <v>25000</v>
      </c>
      <c r="D65" s="353">
        <v>25000</v>
      </c>
      <c r="E65" s="797">
        <v>5136</v>
      </c>
    </row>
    <row r="66" spans="1:5" ht="15.75">
      <c r="A66" s="358"/>
      <c r="B66" s="589" t="s">
        <v>593</v>
      </c>
      <c r="C66" s="353">
        <v>350000</v>
      </c>
      <c r="D66" s="353">
        <v>300000</v>
      </c>
      <c r="E66" s="797">
        <v>5139</v>
      </c>
    </row>
    <row r="67" spans="1:5" ht="15.75">
      <c r="A67" s="358"/>
      <c r="B67" s="589" t="s">
        <v>594</v>
      </c>
      <c r="C67" s="353">
        <v>55000</v>
      </c>
      <c r="D67" s="353">
        <v>55000</v>
      </c>
      <c r="E67" s="797">
        <v>5156</v>
      </c>
    </row>
    <row r="68" spans="1:5" ht="15.75">
      <c r="A68" s="358"/>
      <c r="B68" s="589" t="s">
        <v>595</v>
      </c>
      <c r="C68" s="353">
        <v>160000</v>
      </c>
      <c r="D68" s="353">
        <v>140000</v>
      </c>
      <c r="E68" s="797">
        <v>5162</v>
      </c>
    </row>
    <row r="69" spans="1:5" ht="15.75">
      <c r="A69" s="329"/>
      <c r="B69" s="589" t="s">
        <v>596</v>
      </c>
      <c r="C69" s="353">
        <v>70000</v>
      </c>
      <c r="D69" s="353">
        <v>70000</v>
      </c>
      <c r="E69" s="797">
        <v>5167</v>
      </c>
    </row>
    <row r="70" spans="1:5" ht="15.75">
      <c r="A70" s="329"/>
      <c r="B70" s="352" t="s">
        <v>597</v>
      </c>
      <c r="C70" s="353">
        <v>339000</v>
      </c>
      <c r="D70" s="353">
        <v>339000</v>
      </c>
      <c r="E70" s="797">
        <v>5168</v>
      </c>
    </row>
    <row r="71" spans="1:5" ht="15.75">
      <c r="A71" s="329"/>
      <c r="B71" s="352" t="s">
        <v>598</v>
      </c>
      <c r="C71" s="353">
        <v>630000</v>
      </c>
      <c r="D71" s="353">
        <v>630000</v>
      </c>
      <c r="E71" s="797">
        <v>5169</v>
      </c>
    </row>
    <row r="72" spans="1:5" ht="15.75">
      <c r="A72" s="329"/>
      <c r="B72" s="589" t="s">
        <v>599</v>
      </c>
      <c r="C72" s="353">
        <v>70000</v>
      </c>
      <c r="D72" s="353">
        <v>70000</v>
      </c>
      <c r="E72" s="797">
        <v>5173</v>
      </c>
    </row>
    <row r="73" spans="1:5" ht="15.75">
      <c r="A73" s="329"/>
      <c r="B73" s="349" t="s">
        <v>589</v>
      </c>
      <c r="C73" s="353">
        <v>80000</v>
      </c>
      <c r="D73" s="353">
        <v>80000</v>
      </c>
      <c r="E73" s="797">
        <v>5175</v>
      </c>
    </row>
    <row r="74" spans="1:5" ht="15.75">
      <c r="A74" s="329"/>
      <c r="B74" s="589" t="s">
        <v>600</v>
      </c>
      <c r="C74" s="353">
        <v>40000</v>
      </c>
      <c r="D74" s="353">
        <v>40000</v>
      </c>
      <c r="E74" s="797">
        <v>5172</v>
      </c>
    </row>
    <row r="75" spans="1:5" ht="15.75">
      <c r="A75" s="329"/>
      <c r="B75" s="352" t="s">
        <v>601</v>
      </c>
      <c r="C75" s="353">
        <v>30000</v>
      </c>
      <c r="D75" s="353">
        <v>30000</v>
      </c>
      <c r="E75" s="797">
        <v>5361</v>
      </c>
    </row>
    <row r="76" spans="1:5" ht="18.75">
      <c r="A76" s="332" t="s">
        <v>266</v>
      </c>
      <c r="B76" s="362"/>
      <c r="C76" s="355">
        <f>SUM(C64:C75)</f>
        <v>2409000</v>
      </c>
      <c r="D76" s="355">
        <f>SUM(D64:D75)</f>
        <v>2309000</v>
      </c>
      <c r="E76" s="798"/>
    </row>
    <row r="77" spans="1:5" ht="10.5" customHeight="1">
      <c r="A77" s="336"/>
      <c r="B77" s="368"/>
      <c r="C77" s="376"/>
      <c r="D77" s="371"/>
      <c r="E77" s="798"/>
    </row>
    <row r="78" spans="1:6" ht="15.75">
      <c r="A78" s="377" t="s">
        <v>131</v>
      </c>
      <c r="B78" s="589" t="s">
        <v>133</v>
      </c>
      <c r="C78" s="378">
        <v>560000</v>
      </c>
      <c r="D78" s="378">
        <v>560000</v>
      </c>
      <c r="E78" s="874">
        <v>5163</v>
      </c>
      <c r="F78" s="379"/>
    </row>
    <row r="79" spans="1:5" ht="15.75">
      <c r="A79" s="329" t="s">
        <v>132</v>
      </c>
      <c r="B79" s="589" t="s">
        <v>194</v>
      </c>
      <c r="C79" s="363">
        <v>40000</v>
      </c>
      <c r="D79" s="363">
        <v>40000</v>
      </c>
      <c r="E79" s="794">
        <v>5169</v>
      </c>
    </row>
    <row r="80" spans="1:5" ht="15.75">
      <c r="A80" s="329"/>
      <c r="B80" s="596" t="s">
        <v>195</v>
      </c>
      <c r="C80" s="363">
        <v>100000</v>
      </c>
      <c r="D80" s="363">
        <v>100000</v>
      </c>
      <c r="E80" s="794">
        <v>5494</v>
      </c>
    </row>
    <row r="81" spans="1:5" ht="18.75">
      <c r="A81" s="332" t="s">
        <v>266</v>
      </c>
      <c r="B81" s="362"/>
      <c r="C81" s="355">
        <f>SUM(C78:C80)</f>
        <v>700000</v>
      </c>
      <c r="D81" s="355">
        <f>SUM(D78:D80)</f>
        <v>700000</v>
      </c>
      <c r="E81" s="798"/>
    </row>
    <row r="82" spans="1:5" ht="9.75" customHeight="1">
      <c r="A82" s="336"/>
      <c r="B82" s="368"/>
      <c r="C82" s="371"/>
      <c r="D82" s="371"/>
      <c r="E82" s="798"/>
    </row>
    <row r="83" spans="1:5" ht="15.75">
      <c r="A83" s="358" t="s">
        <v>139</v>
      </c>
      <c r="B83" s="589" t="s">
        <v>142</v>
      </c>
      <c r="C83" s="380">
        <v>35000</v>
      </c>
      <c r="D83" s="369">
        <v>35000</v>
      </c>
      <c r="E83" s="794">
        <v>5139</v>
      </c>
    </row>
    <row r="84" spans="1:5" ht="15.75">
      <c r="A84" s="358"/>
      <c r="B84" s="589" t="s">
        <v>143</v>
      </c>
      <c r="C84" s="380">
        <v>30000</v>
      </c>
      <c r="D84" s="369">
        <v>30000</v>
      </c>
      <c r="E84" s="794">
        <v>5136</v>
      </c>
    </row>
    <row r="85" spans="1:5" ht="15.75">
      <c r="A85" s="358"/>
      <c r="B85" s="352" t="s">
        <v>144</v>
      </c>
      <c r="C85" s="380">
        <v>150000</v>
      </c>
      <c r="D85" s="369">
        <v>150000</v>
      </c>
      <c r="E85" s="794">
        <v>5169</v>
      </c>
    </row>
    <row r="86" spans="1:5" ht="15.75">
      <c r="A86" s="358"/>
      <c r="B86" s="590" t="s">
        <v>192</v>
      </c>
      <c r="C86" s="380">
        <v>800000</v>
      </c>
      <c r="D86" s="369">
        <v>800000</v>
      </c>
      <c r="E86" s="794">
        <v>5229</v>
      </c>
    </row>
    <row r="87" spans="1:5" ht="18.75">
      <c r="A87" s="332" t="s">
        <v>266</v>
      </c>
      <c r="B87" s="382"/>
      <c r="C87" s="355">
        <f>SUM(C83:C86)</f>
        <v>1015000</v>
      </c>
      <c r="D87" s="355">
        <f>SUM(D83:D86)</f>
        <v>1015000</v>
      </c>
      <c r="E87" s="798"/>
    </row>
    <row r="88" spans="1:5" ht="12.75">
      <c r="A88" s="336"/>
      <c r="B88" s="383"/>
      <c r="C88" s="371"/>
      <c r="D88" s="371"/>
      <c r="E88" s="798"/>
    </row>
    <row r="89" spans="1:5" ht="15.75">
      <c r="A89" s="358" t="s">
        <v>455</v>
      </c>
      <c r="B89" s="589" t="s">
        <v>176</v>
      </c>
      <c r="C89" s="367">
        <v>25000</v>
      </c>
      <c r="D89" s="367">
        <v>25000</v>
      </c>
      <c r="E89" s="794">
        <v>5139</v>
      </c>
    </row>
    <row r="90" spans="1:5" ht="15.75">
      <c r="A90" s="358"/>
      <c r="B90" s="589" t="s">
        <v>202</v>
      </c>
      <c r="C90" s="367">
        <v>40000</v>
      </c>
      <c r="D90" s="367">
        <v>40000</v>
      </c>
      <c r="E90" s="794">
        <v>5171</v>
      </c>
    </row>
    <row r="91" spans="1:5" ht="15.75">
      <c r="A91" s="329"/>
      <c r="B91" s="589" t="s">
        <v>177</v>
      </c>
      <c r="C91" s="367">
        <v>45000</v>
      </c>
      <c r="D91" s="367">
        <v>45000</v>
      </c>
      <c r="E91" s="794">
        <v>5169</v>
      </c>
    </row>
    <row r="92" spans="1:5" ht="15.75">
      <c r="A92" s="329"/>
      <c r="B92" s="790" t="s">
        <v>148</v>
      </c>
      <c r="C92" s="367">
        <v>100000</v>
      </c>
      <c r="D92" s="367">
        <v>100000</v>
      </c>
      <c r="E92" s="794" t="s">
        <v>101</v>
      </c>
    </row>
    <row r="93" spans="1:5" ht="15.75">
      <c r="A93" s="329"/>
      <c r="B93" s="791" t="s">
        <v>149</v>
      </c>
      <c r="C93" s="367">
        <v>310000</v>
      </c>
      <c r="D93" s="367">
        <v>310000</v>
      </c>
      <c r="E93" s="794" t="s">
        <v>101</v>
      </c>
    </row>
    <row r="94" spans="1:5" ht="18.75">
      <c r="A94" s="332" t="s">
        <v>266</v>
      </c>
      <c r="B94" s="382"/>
      <c r="C94" s="355">
        <f>SUM(C89:C93)</f>
        <v>520000</v>
      </c>
      <c r="D94" s="355">
        <f>SUM(D89:D93)</f>
        <v>520000</v>
      </c>
      <c r="E94" s="798"/>
    </row>
    <row r="95" spans="1:5" ht="12.75">
      <c r="A95" s="336"/>
      <c r="B95" s="383"/>
      <c r="C95" s="371"/>
      <c r="D95" s="371"/>
      <c r="E95" s="798"/>
    </row>
    <row r="96" spans="1:5" ht="15.75">
      <c r="A96" s="358" t="s">
        <v>456</v>
      </c>
      <c r="B96" s="589" t="s">
        <v>176</v>
      </c>
      <c r="C96" s="367">
        <v>25000</v>
      </c>
      <c r="D96" s="367">
        <v>25000</v>
      </c>
      <c r="E96" s="794">
        <v>5139</v>
      </c>
    </row>
    <row r="97" spans="1:5" ht="15.75">
      <c r="A97" s="329"/>
      <c r="B97" s="589" t="s">
        <v>179</v>
      </c>
      <c r="C97" s="367">
        <v>25000</v>
      </c>
      <c r="D97" s="367">
        <v>25000</v>
      </c>
      <c r="E97" s="794">
        <v>5169</v>
      </c>
    </row>
    <row r="98" spans="1:5" ht="15.75">
      <c r="A98" s="329"/>
      <c r="B98" s="592" t="s">
        <v>203</v>
      </c>
      <c r="C98" s="367">
        <v>45000</v>
      </c>
      <c r="D98" s="367">
        <v>20000</v>
      </c>
      <c r="E98" s="794">
        <v>5171</v>
      </c>
    </row>
    <row r="99" spans="1:5" ht="18.75">
      <c r="A99" s="332" t="s">
        <v>266</v>
      </c>
      <c r="B99" s="382"/>
      <c r="C99" s="355">
        <f>SUM(C96:C98)</f>
        <v>95000</v>
      </c>
      <c r="D99" s="355">
        <f>SUM(D96:D98)</f>
        <v>70000</v>
      </c>
      <c r="E99" s="798"/>
    </row>
    <row r="100" spans="1:5" ht="12.75">
      <c r="A100" s="336"/>
      <c r="B100" s="383"/>
      <c r="C100" s="371"/>
      <c r="D100" s="371"/>
      <c r="E100" s="798"/>
    </row>
    <row r="101" spans="1:5" ht="14.25">
      <c r="A101" s="384" t="s">
        <v>457</v>
      </c>
      <c r="B101" s="349" t="s">
        <v>178</v>
      </c>
      <c r="C101" s="367">
        <v>5000</v>
      </c>
      <c r="D101" s="367">
        <v>5000</v>
      </c>
      <c r="E101" s="794">
        <v>5139</v>
      </c>
    </row>
    <row r="102" spans="1:5" ht="15.75">
      <c r="A102" s="329"/>
      <c r="B102" s="589" t="s">
        <v>180</v>
      </c>
      <c r="C102" s="367">
        <v>10000</v>
      </c>
      <c r="D102" s="367">
        <v>10000</v>
      </c>
      <c r="E102" s="794">
        <v>5169</v>
      </c>
    </row>
    <row r="103" spans="1:5" ht="15.75">
      <c r="A103" s="329"/>
      <c r="B103" s="589" t="s">
        <v>150</v>
      </c>
      <c r="C103" s="367">
        <v>35000</v>
      </c>
      <c r="D103" s="367">
        <v>35000</v>
      </c>
      <c r="E103" s="794">
        <v>5171</v>
      </c>
    </row>
    <row r="104" spans="1:5" ht="18.75">
      <c r="A104" s="332" t="s">
        <v>266</v>
      </c>
      <c r="B104" s="382"/>
      <c r="C104" s="355">
        <f>SUM(C101:C103)</f>
        <v>50000</v>
      </c>
      <c r="D104" s="355">
        <f>SUM(D101:D103)</f>
        <v>50000</v>
      </c>
      <c r="E104" s="798"/>
    </row>
    <row r="105" spans="1:5" ht="12.75">
      <c r="A105" s="336"/>
      <c r="B105" s="383"/>
      <c r="C105" s="371"/>
      <c r="D105" s="371"/>
      <c r="E105" s="798"/>
    </row>
    <row r="106" spans="1:5" ht="15.75">
      <c r="A106" s="358" t="s">
        <v>458</v>
      </c>
      <c r="B106" s="385" t="s">
        <v>198</v>
      </c>
      <c r="C106" s="367">
        <v>200000</v>
      </c>
      <c r="D106" s="367">
        <v>200000</v>
      </c>
      <c r="E106" s="794" t="s">
        <v>101</v>
      </c>
    </row>
    <row r="107" spans="1:5" ht="15.75">
      <c r="A107" s="358"/>
      <c r="B107" s="349" t="s">
        <v>196</v>
      </c>
      <c r="C107" s="367">
        <v>10000</v>
      </c>
      <c r="D107" s="367">
        <v>10000</v>
      </c>
      <c r="E107" s="794">
        <v>5139</v>
      </c>
    </row>
    <row r="108" spans="1:5" ht="15.75">
      <c r="A108" s="358"/>
      <c r="B108" s="349" t="s">
        <v>197</v>
      </c>
      <c r="C108" s="367">
        <v>150000</v>
      </c>
      <c r="D108" s="367">
        <v>138000</v>
      </c>
      <c r="E108" s="794">
        <v>5169</v>
      </c>
    </row>
    <row r="109" spans="1:5" ht="15.75">
      <c r="A109" s="358"/>
      <c r="B109" s="589" t="s">
        <v>130</v>
      </c>
      <c r="C109" s="367">
        <v>15000</v>
      </c>
      <c r="D109" s="367">
        <v>27000</v>
      </c>
      <c r="E109" s="793">
        <v>5172</v>
      </c>
    </row>
    <row r="110" spans="1:5" ht="18.75">
      <c r="A110" s="332" t="s">
        <v>266</v>
      </c>
      <c r="B110" s="382"/>
      <c r="C110" s="355">
        <f>SUM(C106:C109)</f>
        <v>375000</v>
      </c>
      <c r="D110" s="355">
        <f>SUM(D106:D109)</f>
        <v>375000</v>
      </c>
      <c r="E110" s="798"/>
    </row>
    <row r="111" spans="1:5" ht="12.75">
      <c r="A111" s="336"/>
      <c r="B111" s="383"/>
      <c r="C111" s="371"/>
      <c r="D111" s="371"/>
      <c r="E111" s="798"/>
    </row>
    <row r="112" spans="1:5" ht="14.25">
      <c r="A112" s="384" t="s">
        <v>459</v>
      </c>
      <c r="B112" s="589" t="s">
        <v>145</v>
      </c>
      <c r="C112" s="367">
        <v>100000</v>
      </c>
      <c r="D112" s="367">
        <v>100000</v>
      </c>
      <c r="E112" s="794">
        <v>5166</v>
      </c>
    </row>
    <row r="113" spans="1:5" ht="14.25">
      <c r="A113" s="789"/>
      <c r="B113" s="589" t="s">
        <v>146</v>
      </c>
      <c r="C113" s="367">
        <v>10000</v>
      </c>
      <c r="D113" s="367">
        <v>10000</v>
      </c>
      <c r="E113" s="794">
        <v>5169</v>
      </c>
    </row>
    <row r="114" spans="1:5" ht="15.75">
      <c r="A114" s="329"/>
      <c r="B114" s="352" t="s">
        <v>147</v>
      </c>
      <c r="C114" s="367">
        <v>90000</v>
      </c>
      <c r="D114" s="367">
        <v>90000</v>
      </c>
      <c r="E114" s="794">
        <v>5362</v>
      </c>
    </row>
    <row r="115" spans="1:5" ht="18.75">
      <c r="A115" s="332" t="s">
        <v>266</v>
      </c>
      <c r="B115" s="382"/>
      <c r="C115" s="355">
        <f>SUM(C112:C114)</f>
        <v>200000</v>
      </c>
      <c r="D115" s="355">
        <f>SUM(D112:D114)</f>
        <v>200000</v>
      </c>
      <c r="E115" s="798"/>
    </row>
    <row r="116" spans="1:5" ht="12.75">
      <c r="A116" s="336"/>
      <c r="B116" s="383"/>
      <c r="C116" s="371"/>
      <c r="D116" s="371"/>
      <c r="E116" s="798"/>
    </row>
    <row r="117" spans="1:5" ht="15.75">
      <c r="A117" s="358" t="s">
        <v>460</v>
      </c>
      <c r="B117" s="349" t="s">
        <v>126</v>
      </c>
      <c r="C117" s="367">
        <v>3000</v>
      </c>
      <c r="D117" s="367">
        <v>3000</v>
      </c>
      <c r="E117" s="794">
        <v>5161</v>
      </c>
    </row>
    <row r="118" spans="1:5" ht="15.75">
      <c r="A118" s="358"/>
      <c r="B118" s="589" t="s">
        <v>153</v>
      </c>
      <c r="C118" s="367">
        <v>16000</v>
      </c>
      <c r="D118" s="367">
        <v>16000</v>
      </c>
      <c r="E118" s="794">
        <v>5139</v>
      </c>
    </row>
    <row r="119" spans="1:5" ht="15.75">
      <c r="A119" s="358"/>
      <c r="B119" s="349" t="s">
        <v>127</v>
      </c>
      <c r="C119" s="367">
        <v>10000</v>
      </c>
      <c r="D119" s="367">
        <v>10000</v>
      </c>
      <c r="E119" s="794">
        <v>5162</v>
      </c>
    </row>
    <row r="120" spans="1:5" ht="15.75">
      <c r="A120" s="358"/>
      <c r="B120" s="582" t="s">
        <v>129</v>
      </c>
      <c r="C120" s="367">
        <v>38000</v>
      </c>
      <c r="D120" s="367">
        <v>38000</v>
      </c>
      <c r="E120" s="794">
        <v>5169</v>
      </c>
    </row>
    <row r="121" spans="1:5" ht="15.75">
      <c r="A121" s="329"/>
      <c r="B121" s="592" t="s">
        <v>128</v>
      </c>
      <c r="C121" s="367">
        <v>1000</v>
      </c>
      <c r="D121" s="367">
        <v>1000</v>
      </c>
      <c r="E121" s="794">
        <v>5175</v>
      </c>
    </row>
    <row r="122" spans="1:5" ht="15.75">
      <c r="A122" s="329"/>
      <c r="B122" s="590" t="s">
        <v>207</v>
      </c>
      <c r="C122" s="367">
        <v>40000</v>
      </c>
      <c r="D122" s="367">
        <v>0</v>
      </c>
      <c r="E122" s="794">
        <v>5171</v>
      </c>
    </row>
    <row r="123" spans="1:5" ht="18.75">
      <c r="A123" s="332" t="s">
        <v>266</v>
      </c>
      <c r="B123" s="382"/>
      <c r="C123" s="355">
        <f>SUM(C117:C122)</f>
        <v>108000</v>
      </c>
      <c r="D123" s="355">
        <f>SUM(D117:D122)</f>
        <v>68000</v>
      </c>
      <c r="E123" s="798"/>
    </row>
    <row r="124" spans="1:5" ht="12.75">
      <c r="A124" s="336"/>
      <c r="B124" s="383"/>
      <c r="C124" s="371"/>
      <c r="D124" s="371"/>
      <c r="E124" s="798"/>
    </row>
    <row r="125" spans="1:5" ht="15.75">
      <c r="A125" s="358" t="s">
        <v>118</v>
      </c>
      <c r="B125" s="589" t="s">
        <v>184</v>
      </c>
      <c r="C125" s="367">
        <v>2000</v>
      </c>
      <c r="D125" s="367">
        <v>2000</v>
      </c>
      <c r="E125" s="794">
        <v>5136</v>
      </c>
    </row>
    <row r="126" spans="1:5" ht="15.75">
      <c r="A126" s="358"/>
      <c r="B126" s="349" t="s">
        <v>185</v>
      </c>
      <c r="C126" s="367">
        <v>4000</v>
      </c>
      <c r="D126" s="367">
        <v>4000</v>
      </c>
      <c r="E126" s="794">
        <v>5161</v>
      </c>
    </row>
    <row r="127" spans="1:5" ht="15.75">
      <c r="A127" s="358"/>
      <c r="B127" s="589" t="s">
        <v>186</v>
      </c>
      <c r="C127" s="367">
        <v>17000</v>
      </c>
      <c r="D127" s="367">
        <v>17000</v>
      </c>
      <c r="E127" s="794">
        <v>5162</v>
      </c>
    </row>
    <row r="128" spans="1:5" ht="15.75">
      <c r="A128" s="358"/>
      <c r="B128" s="589" t="s">
        <v>187</v>
      </c>
      <c r="C128" s="367">
        <v>6000</v>
      </c>
      <c r="D128" s="367">
        <v>6000</v>
      </c>
      <c r="E128" s="794">
        <v>5163</v>
      </c>
    </row>
    <row r="129" spans="1:5" ht="15.75">
      <c r="A129" s="358"/>
      <c r="B129" s="589" t="s">
        <v>189</v>
      </c>
      <c r="C129" s="367">
        <v>12000</v>
      </c>
      <c r="D129" s="367">
        <v>12000</v>
      </c>
      <c r="E129" s="794">
        <v>5168</v>
      </c>
    </row>
    <row r="130" spans="1:5" ht="15.75">
      <c r="A130" s="358"/>
      <c r="B130" s="349" t="s">
        <v>188</v>
      </c>
      <c r="C130" s="367">
        <v>5000</v>
      </c>
      <c r="D130" s="367">
        <v>5000</v>
      </c>
      <c r="E130" s="793">
        <v>5167</v>
      </c>
    </row>
    <row r="131" spans="1:5" ht="15.75">
      <c r="A131" s="358"/>
      <c r="B131" s="589" t="s">
        <v>190</v>
      </c>
      <c r="C131" s="367">
        <v>252000</v>
      </c>
      <c r="D131" s="367">
        <v>252000</v>
      </c>
      <c r="E131" s="794">
        <v>5169</v>
      </c>
    </row>
    <row r="132" spans="1:5" ht="15.75">
      <c r="A132" s="358"/>
      <c r="B132" s="349" t="s">
        <v>151</v>
      </c>
      <c r="C132" s="367">
        <v>1000</v>
      </c>
      <c r="D132" s="367">
        <v>1000</v>
      </c>
      <c r="E132" s="794">
        <v>5173</v>
      </c>
    </row>
    <row r="133" spans="1:5" ht="15.75">
      <c r="A133" s="329"/>
      <c r="B133" s="589" t="s">
        <v>152</v>
      </c>
      <c r="C133" s="367">
        <v>370000</v>
      </c>
      <c r="D133" s="367">
        <v>370000</v>
      </c>
      <c r="E133" s="794">
        <v>5171</v>
      </c>
    </row>
    <row r="134" spans="1:5" ht="15.75">
      <c r="A134" s="329"/>
      <c r="B134" s="597" t="s">
        <v>204</v>
      </c>
      <c r="C134" s="367">
        <v>1365000</v>
      </c>
      <c r="D134" s="367">
        <v>1365000</v>
      </c>
      <c r="E134" s="794" t="s">
        <v>101</v>
      </c>
    </row>
    <row r="135" spans="1:5" ht="18.75">
      <c r="A135" s="332" t="s">
        <v>266</v>
      </c>
      <c r="B135" s="382"/>
      <c r="C135" s="355">
        <f>SUM(C125:C134)</f>
        <v>2034000</v>
      </c>
      <c r="D135" s="355">
        <f>SUM(D125:D134)</f>
        <v>2034000</v>
      </c>
      <c r="E135" s="798"/>
    </row>
    <row r="136" spans="1:6" ht="12.75" customHeight="1">
      <c r="A136" s="386"/>
      <c r="B136" s="387"/>
      <c r="C136" s="388"/>
      <c r="D136" s="388"/>
      <c r="E136" s="875"/>
      <c r="F136" s="168"/>
    </row>
    <row r="137" spans="1:5" ht="15.75">
      <c r="A137" s="358" t="s">
        <v>461</v>
      </c>
      <c r="B137" s="589" t="s">
        <v>176</v>
      </c>
      <c r="C137" s="367">
        <v>25000</v>
      </c>
      <c r="D137" s="367">
        <v>25000</v>
      </c>
      <c r="E137" s="794">
        <v>5139</v>
      </c>
    </row>
    <row r="138" spans="1:5" ht="15.75">
      <c r="A138" s="329"/>
      <c r="B138" s="589" t="s">
        <v>181</v>
      </c>
      <c r="C138" s="367">
        <v>25000</v>
      </c>
      <c r="D138" s="367">
        <v>25000</v>
      </c>
      <c r="E138" s="794">
        <v>5169</v>
      </c>
    </row>
    <row r="139" spans="1:5" ht="15.75">
      <c r="A139" s="329"/>
      <c r="B139" s="590" t="s">
        <v>205</v>
      </c>
      <c r="C139" s="367">
        <v>150000</v>
      </c>
      <c r="D139" s="367">
        <v>150000</v>
      </c>
      <c r="E139" s="794">
        <v>5171</v>
      </c>
    </row>
    <row r="140" spans="1:5" ht="18.75">
      <c r="A140" s="332" t="s">
        <v>266</v>
      </c>
      <c r="B140" s="382"/>
      <c r="C140" s="355">
        <f>SUM(C137:C139)</f>
        <v>200000</v>
      </c>
      <c r="D140" s="355">
        <f>SUM(D137:D139)</f>
        <v>200000</v>
      </c>
      <c r="E140" s="798"/>
    </row>
    <row r="141" spans="1:5" ht="14.25" customHeight="1">
      <c r="A141" s="389"/>
      <c r="B141" s="390"/>
      <c r="C141" s="391"/>
      <c r="D141" s="391"/>
      <c r="E141" s="875"/>
    </row>
    <row r="142" spans="1:5" ht="15.75">
      <c r="A142" s="358" t="s">
        <v>462</v>
      </c>
      <c r="B142" s="589" t="s">
        <v>182</v>
      </c>
      <c r="C142" s="367">
        <v>20000</v>
      </c>
      <c r="D142" s="367">
        <v>20000</v>
      </c>
      <c r="E142" s="794">
        <v>5139</v>
      </c>
    </row>
    <row r="143" spans="1:5" ht="15.75">
      <c r="A143" s="329"/>
      <c r="B143" s="589" t="s">
        <v>183</v>
      </c>
      <c r="C143" s="367">
        <v>12000</v>
      </c>
      <c r="D143" s="367">
        <v>12000</v>
      </c>
      <c r="E143" s="794">
        <v>5169</v>
      </c>
    </row>
    <row r="144" spans="1:5" ht="15.75">
      <c r="A144" s="329"/>
      <c r="B144" s="590" t="s">
        <v>206</v>
      </c>
      <c r="C144" s="367">
        <v>20000</v>
      </c>
      <c r="D144" s="367">
        <v>20000</v>
      </c>
      <c r="E144" s="794">
        <v>5171</v>
      </c>
    </row>
    <row r="145" spans="1:5" ht="18.75">
      <c r="A145" s="332" t="s">
        <v>266</v>
      </c>
      <c r="B145" s="382"/>
      <c r="C145" s="355">
        <f>SUM(C142:C144)</f>
        <v>52000</v>
      </c>
      <c r="D145" s="355">
        <f>SUM(D142:D144)</f>
        <v>52000</v>
      </c>
      <c r="E145" s="798"/>
    </row>
    <row r="146" spans="1:5" ht="12" customHeight="1">
      <c r="A146" s="389"/>
      <c r="B146" s="390"/>
      <c r="C146" s="391"/>
      <c r="D146" s="391"/>
      <c r="E146" s="875"/>
    </row>
    <row r="147" spans="1:5" ht="15.75">
      <c r="A147" s="389" t="s">
        <v>463</v>
      </c>
      <c r="B147" s="349" t="s">
        <v>367</v>
      </c>
      <c r="C147" s="392">
        <v>35000</v>
      </c>
      <c r="D147" s="392">
        <v>35000</v>
      </c>
      <c r="E147" s="794">
        <v>5132</v>
      </c>
    </row>
    <row r="148" spans="1:5" ht="15.75">
      <c r="A148" s="389"/>
      <c r="B148" s="589" t="s">
        <v>368</v>
      </c>
      <c r="C148" s="392">
        <v>20000</v>
      </c>
      <c r="D148" s="392">
        <v>20000</v>
      </c>
      <c r="E148" s="793">
        <v>5137</v>
      </c>
    </row>
    <row r="149" spans="1:5" ht="15.75">
      <c r="A149" s="389"/>
      <c r="B149" s="589" t="s">
        <v>377</v>
      </c>
      <c r="C149" s="393">
        <v>100000</v>
      </c>
      <c r="D149" s="393">
        <v>100000</v>
      </c>
      <c r="E149" s="793" t="s">
        <v>101</v>
      </c>
    </row>
    <row r="150" spans="1:5" ht="15.75">
      <c r="A150" s="358"/>
      <c r="B150" s="597" t="s">
        <v>378</v>
      </c>
      <c r="C150" s="393">
        <v>530000</v>
      </c>
      <c r="D150" s="393">
        <v>530000</v>
      </c>
      <c r="E150" s="793">
        <v>5139</v>
      </c>
    </row>
    <row r="151" spans="1:5" ht="15.75">
      <c r="A151" s="358"/>
      <c r="B151" s="349" t="s">
        <v>369</v>
      </c>
      <c r="C151" s="393">
        <v>290000</v>
      </c>
      <c r="D151" s="393">
        <v>290000</v>
      </c>
      <c r="E151" s="793">
        <v>5156</v>
      </c>
    </row>
    <row r="152" spans="1:5" ht="15.75">
      <c r="A152" s="358"/>
      <c r="B152" s="589" t="s">
        <v>370</v>
      </c>
      <c r="C152" s="393">
        <v>45000</v>
      </c>
      <c r="D152" s="393">
        <v>45000</v>
      </c>
      <c r="E152" s="793">
        <v>5162</v>
      </c>
    </row>
    <row r="153" spans="1:5" ht="15.75">
      <c r="A153" s="358"/>
      <c r="B153" s="597" t="s">
        <v>371</v>
      </c>
      <c r="C153" s="393">
        <v>35000</v>
      </c>
      <c r="D153" s="393">
        <v>35000</v>
      </c>
      <c r="E153" s="793">
        <v>5167</v>
      </c>
    </row>
    <row r="154" spans="1:5" ht="15.75">
      <c r="A154" s="358"/>
      <c r="B154" s="349" t="s">
        <v>373</v>
      </c>
      <c r="C154" s="393">
        <v>10000</v>
      </c>
      <c r="D154" s="393">
        <v>10000</v>
      </c>
      <c r="E154" s="793">
        <v>5171</v>
      </c>
    </row>
    <row r="155" spans="1:5" ht="15.75">
      <c r="A155" s="358"/>
      <c r="B155" s="349" t="s">
        <v>372</v>
      </c>
      <c r="C155" s="393">
        <v>250000</v>
      </c>
      <c r="D155" s="393">
        <v>250000</v>
      </c>
      <c r="E155" s="793">
        <v>5169</v>
      </c>
    </row>
    <row r="156" spans="1:5" ht="15.75">
      <c r="A156" s="358"/>
      <c r="B156" s="597" t="s">
        <v>375</v>
      </c>
      <c r="C156" s="392">
        <v>1650000</v>
      </c>
      <c r="D156" s="392">
        <v>1650000</v>
      </c>
      <c r="E156" s="793" t="s">
        <v>101</v>
      </c>
    </row>
    <row r="157" spans="1:5" ht="15.75">
      <c r="A157" s="358"/>
      <c r="B157" s="349" t="s">
        <v>374</v>
      </c>
      <c r="C157" s="393">
        <v>5000</v>
      </c>
      <c r="D157" s="393">
        <v>5000</v>
      </c>
      <c r="E157" s="794">
        <v>5173</v>
      </c>
    </row>
    <row r="158" spans="1:5" ht="15.75">
      <c r="A158" s="329"/>
      <c r="B158" s="592" t="s">
        <v>171</v>
      </c>
      <c r="C158" s="393">
        <v>3000</v>
      </c>
      <c r="D158" s="393">
        <v>3000</v>
      </c>
      <c r="E158" s="794">
        <v>5139</v>
      </c>
    </row>
    <row r="159" spans="1:5" ht="18.75">
      <c r="A159" s="332" t="s">
        <v>266</v>
      </c>
      <c r="B159" s="382"/>
      <c r="C159" s="355">
        <f>SUM(C147:C158)</f>
        <v>2973000</v>
      </c>
      <c r="D159" s="355">
        <f>SUM(D147:D158)</f>
        <v>2973000</v>
      </c>
      <c r="E159" s="798"/>
    </row>
    <row r="160" spans="1:5" ht="13.5" customHeight="1">
      <c r="A160" s="386"/>
      <c r="B160" s="387"/>
      <c r="C160" s="388"/>
      <c r="D160" s="388"/>
      <c r="E160" s="875"/>
    </row>
    <row r="161" spans="1:5" ht="15.75">
      <c r="A161" s="358" t="s">
        <v>465</v>
      </c>
      <c r="B161" s="394" t="s">
        <v>170</v>
      </c>
      <c r="C161" s="393">
        <v>22000</v>
      </c>
      <c r="D161" s="393">
        <v>22000</v>
      </c>
      <c r="E161" s="794">
        <v>5139</v>
      </c>
    </row>
    <row r="162" spans="1:5" ht="15.75">
      <c r="A162" s="358" t="s">
        <v>466</v>
      </c>
      <c r="B162" s="385" t="s">
        <v>168</v>
      </c>
      <c r="C162" s="367">
        <v>80000</v>
      </c>
      <c r="D162" s="367">
        <v>80000</v>
      </c>
      <c r="E162" s="794">
        <v>5156</v>
      </c>
    </row>
    <row r="163" spans="1:5" ht="15.75">
      <c r="A163" s="358"/>
      <c r="B163" s="589" t="s">
        <v>376</v>
      </c>
      <c r="C163" s="367">
        <v>50000</v>
      </c>
      <c r="D163" s="367">
        <v>50000</v>
      </c>
      <c r="E163" s="794" t="s">
        <v>101</v>
      </c>
    </row>
    <row r="164" spans="1:5" ht="15.75">
      <c r="A164" s="358"/>
      <c r="B164" s="395" t="s">
        <v>169</v>
      </c>
      <c r="C164" s="367">
        <v>3260000</v>
      </c>
      <c r="D164" s="367">
        <v>3210000</v>
      </c>
      <c r="E164" s="794">
        <v>5169</v>
      </c>
    </row>
    <row r="165" spans="1:5" ht="18.75">
      <c r="A165" s="332" t="s">
        <v>266</v>
      </c>
      <c r="B165" s="382"/>
      <c r="C165" s="355">
        <f>SUM(C161:C164)</f>
        <v>3412000</v>
      </c>
      <c r="D165" s="355">
        <f>SUM(D161:D164)</f>
        <v>3362000</v>
      </c>
      <c r="E165" s="798"/>
    </row>
    <row r="166" spans="1:5" ht="12.75" customHeight="1">
      <c r="A166" s="358"/>
      <c r="B166" s="394"/>
      <c r="C166" s="393"/>
      <c r="D166" s="393"/>
      <c r="E166" s="794"/>
    </row>
    <row r="167" spans="1:5" ht="15.75">
      <c r="A167" s="358" t="s">
        <v>467</v>
      </c>
      <c r="B167" s="394" t="s">
        <v>386</v>
      </c>
      <c r="C167" s="393">
        <v>5000</v>
      </c>
      <c r="D167" s="393">
        <v>5000</v>
      </c>
      <c r="E167" s="794">
        <v>5173</v>
      </c>
    </row>
    <row r="168" spans="1:5" ht="15.75">
      <c r="A168" s="358"/>
      <c r="B168" s="352" t="s">
        <v>379</v>
      </c>
      <c r="C168" s="396">
        <v>12000</v>
      </c>
      <c r="D168" s="396">
        <v>12000</v>
      </c>
      <c r="E168" s="794">
        <v>5137</v>
      </c>
    </row>
    <row r="169" spans="1:5" ht="15.75">
      <c r="A169" s="358"/>
      <c r="B169" s="364" t="s">
        <v>387</v>
      </c>
      <c r="C169" s="396">
        <v>120000</v>
      </c>
      <c r="D169" s="396">
        <v>120000</v>
      </c>
      <c r="E169" s="794">
        <v>5139</v>
      </c>
    </row>
    <row r="170" spans="1:5" ht="15.75">
      <c r="A170" s="358"/>
      <c r="B170" s="352" t="s">
        <v>388</v>
      </c>
      <c r="C170" s="396">
        <v>710000</v>
      </c>
      <c r="D170" s="396">
        <v>710000</v>
      </c>
      <c r="E170" s="794">
        <v>5154</v>
      </c>
    </row>
    <row r="171" spans="1:5" ht="15.75">
      <c r="A171" s="358"/>
      <c r="B171" s="352" t="s">
        <v>380</v>
      </c>
      <c r="C171" s="396">
        <v>30000</v>
      </c>
      <c r="D171" s="396">
        <v>30000</v>
      </c>
      <c r="E171" s="794">
        <v>5156</v>
      </c>
    </row>
    <row r="172" spans="1:5" ht="15.75">
      <c r="A172" s="358"/>
      <c r="B172" s="352" t="s">
        <v>381</v>
      </c>
      <c r="C172" s="393">
        <v>5000</v>
      </c>
      <c r="D172" s="393">
        <v>5000</v>
      </c>
      <c r="E172" s="794">
        <v>5167</v>
      </c>
    </row>
    <row r="173" spans="1:5" ht="15.75">
      <c r="A173" s="389"/>
      <c r="B173" s="352" t="s">
        <v>382</v>
      </c>
      <c r="C173" s="392">
        <v>15000</v>
      </c>
      <c r="D173" s="393">
        <v>15000</v>
      </c>
      <c r="E173" s="794">
        <v>5169</v>
      </c>
    </row>
    <row r="174" spans="1:5" ht="15.75">
      <c r="A174" s="397"/>
      <c r="B174" s="352" t="s">
        <v>385</v>
      </c>
      <c r="C174" s="392">
        <v>30000</v>
      </c>
      <c r="D174" s="393">
        <v>30000</v>
      </c>
      <c r="E174" s="794">
        <v>5171</v>
      </c>
    </row>
    <row r="175" spans="1:5" ht="18.75">
      <c r="A175" s="332" t="s">
        <v>266</v>
      </c>
      <c r="B175" s="382"/>
      <c r="C175" s="355">
        <f>SUM(C167:C174)</f>
        <v>927000</v>
      </c>
      <c r="D175" s="355">
        <f>SUM(D167:D174)</f>
        <v>927000</v>
      </c>
      <c r="E175" s="798"/>
    </row>
    <row r="176" spans="1:5" ht="10.5" customHeight="1">
      <c r="A176" s="398"/>
      <c r="B176" s="390"/>
      <c r="C176" s="391"/>
      <c r="D176" s="391"/>
      <c r="E176" s="875"/>
    </row>
    <row r="177" spans="1:5" ht="23.25">
      <c r="A177" s="358" t="s">
        <v>468</v>
      </c>
      <c r="B177" s="583" t="s">
        <v>409</v>
      </c>
      <c r="C177" s="396">
        <v>200000</v>
      </c>
      <c r="D177" s="396">
        <v>200000</v>
      </c>
      <c r="E177" s="794">
        <v>5139</v>
      </c>
    </row>
    <row r="178" spans="1:5" ht="15.75">
      <c r="A178" s="358"/>
      <c r="B178" s="589" t="s">
        <v>407</v>
      </c>
      <c r="C178" s="393">
        <v>105000</v>
      </c>
      <c r="D178" s="393">
        <v>105000</v>
      </c>
      <c r="E178" s="794">
        <v>5156</v>
      </c>
    </row>
    <row r="179" spans="1:5" ht="15.75">
      <c r="A179" s="358"/>
      <c r="B179" s="349" t="s">
        <v>408</v>
      </c>
      <c r="C179" s="393">
        <v>40000</v>
      </c>
      <c r="D179" s="393">
        <v>40000</v>
      </c>
      <c r="E179" s="794">
        <v>5169</v>
      </c>
    </row>
    <row r="180" spans="1:5" ht="18.75">
      <c r="A180" s="332" t="s">
        <v>266</v>
      </c>
      <c r="B180" s="382"/>
      <c r="C180" s="355">
        <f>SUM(C177:C179)</f>
        <v>345000</v>
      </c>
      <c r="D180" s="355">
        <f>SUM(D177:D179)</f>
        <v>345000</v>
      </c>
      <c r="E180" s="798"/>
    </row>
    <row r="181" spans="1:5" ht="12" customHeight="1">
      <c r="A181" s="386"/>
      <c r="B181" s="387"/>
      <c r="C181" s="388"/>
      <c r="D181" s="388"/>
      <c r="E181" s="875"/>
    </row>
    <row r="182" spans="1:5" ht="15.75">
      <c r="A182" s="358" t="s">
        <v>469</v>
      </c>
      <c r="B182" s="374" t="s">
        <v>364</v>
      </c>
      <c r="C182" s="396">
        <v>2000</v>
      </c>
      <c r="D182" s="396">
        <v>2000</v>
      </c>
      <c r="E182" s="794">
        <v>5167</v>
      </c>
    </row>
    <row r="183" spans="1:5" ht="15.75">
      <c r="A183" s="358"/>
      <c r="B183" s="373" t="s">
        <v>360</v>
      </c>
      <c r="C183" s="393">
        <v>43000</v>
      </c>
      <c r="D183" s="393">
        <v>43000</v>
      </c>
      <c r="E183" s="794">
        <v>5137</v>
      </c>
    </row>
    <row r="184" spans="1:5" ht="15.75">
      <c r="A184" s="358"/>
      <c r="B184" s="349" t="s">
        <v>366</v>
      </c>
      <c r="C184" s="393">
        <v>2000</v>
      </c>
      <c r="D184" s="393">
        <v>2000</v>
      </c>
      <c r="E184" s="794">
        <v>5173</v>
      </c>
    </row>
    <row r="185" spans="1:5" ht="15.75">
      <c r="A185" s="329"/>
      <c r="B185" s="589" t="s">
        <v>361</v>
      </c>
      <c r="C185" s="393">
        <v>200000</v>
      </c>
      <c r="D185" s="393">
        <v>200000</v>
      </c>
      <c r="E185" s="794">
        <v>5139</v>
      </c>
    </row>
    <row r="186" spans="1:5" ht="15.75">
      <c r="A186" s="329"/>
      <c r="B186" s="349" t="s">
        <v>362</v>
      </c>
      <c r="C186" s="393">
        <v>20000</v>
      </c>
      <c r="D186" s="393">
        <v>20000</v>
      </c>
      <c r="E186" s="794">
        <v>5156</v>
      </c>
    </row>
    <row r="187" spans="1:5" ht="15.75">
      <c r="A187" s="329"/>
      <c r="B187" s="589" t="s">
        <v>363</v>
      </c>
      <c r="C187" s="393">
        <v>10000</v>
      </c>
      <c r="D187" s="393">
        <v>10000</v>
      </c>
      <c r="E187" s="794">
        <v>5162</v>
      </c>
    </row>
    <row r="188" spans="1:5" ht="15.75">
      <c r="A188" s="329"/>
      <c r="B188" s="349" t="s">
        <v>365</v>
      </c>
      <c r="C188" s="393">
        <v>5000</v>
      </c>
      <c r="D188" s="393">
        <v>5000</v>
      </c>
      <c r="E188" s="794">
        <v>5168</v>
      </c>
    </row>
    <row r="189" spans="1:5" ht="18.75">
      <c r="A189" s="332" t="s">
        <v>266</v>
      </c>
      <c r="B189" s="382"/>
      <c r="C189" s="355">
        <f>SUM(C182:C188)</f>
        <v>282000</v>
      </c>
      <c r="D189" s="355">
        <f>SUM(D182:D188)</f>
        <v>282000</v>
      </c>
      <c r="E189" s="798"/>
    </row>
    <row r="190" spans="1:5" ht="10.5" customHeight="1">
      <c r="A190" s="386"/>
      <c r="B190" s="387"/>
      <c r="C190" s="388"/>
      <c r="D190" s="388"/>
      <c r="E190" s="875"/>
    </row>
    <row r="191" spans="1:5" ht="12.75">
      <c r="A191" s="400" t="s">
        <v>1089</v>
      </c>
      <c r="B191" s="589" t="s">
        <v>164</v>
      </c>
      <c r="C191" s="369">
        <v>17000</v>
      </c>
      <c r="D191" s="369">
        <v>17000</v>
      </c>
      <c r="E191" s="794">
        <v>5139</v>
      </c>
    </row>
    <row r="192" spans="1:5" ht="12.75">
      <c r="A192" s="400"/>
      <c r="B192" s="597" t="s">
        <v>165</v>
      </c>
      <c r="C192" s="369">
        <v>81000</v>
      </c>
      <c r="D192" s="369">
        <v>41000</v>
      </c>
      <c r="E192" s="795">
        <v>5021.5031</v>
      </c>
    </row>
    <row r="193" spans="1:5" ht="12.75">
      <c r="A193" s="336"/>
      <c r="B193" s="589" t="s">
        <v>161</v>
      </c>
      <c r="C193" s="369">
        <v>50000</v>
      </c>
      <c r="D193" s="369">
        <v>50000</v>
      </c>
      <c r="E193" s="794" t="s">
        <v>101</v>
      </c>
    </row>
    <row r="194" spans="1:5" ht="12.75">
      <c r="A194" s="401"/>
      <c r="B194" s="582" t="s">
        <v>162</v>
      </c>
      <c r="C194" s="369">
        <v>10000</v>
      </c>
      <c r="D194" s="369">
        <v>10000</v>
      </c>
      <c r="E194" s="794">
        <v>5156</v>
      </c>
    </row>
    <row r="195" spans="1:5" ht="12.75">
      <c r="A195" s="401"/>
      <c r="B195" s="589" t="s">
        <v>166</v>
      </c>
      <c r="C195" s="369">
        <v>5000</v>
      </c>
      <c r="D195" s="369">
        <v>5000</v>
      </c>
      <c r="E195" s="794">
        <v>5169</v>
      </c>
    </row>
    <row r="196" spans="1:5" ht="12.75">
      <c r="A196" s="401"/>
      <c r="B196" s="381" t="s">
        <v>163</v>
      </c>
      <c r="C196" s="369">
        <v>200000</v>
      </c>
      <c r="D196" s="369">
        <v>200000</v>
      </c>
      <c r="E196" s="794">
        <v>5229</v>
      </c>
    </row>
    <row r="197" spans="1:5" ht="18.75">
      <c r="A197" s="332" t="s">
        <v>266</v>
      </c>
      <c r="B197" s="382"/>
      <c r="C197" s="355">
        <f>SUM(C191:C196)</f>
        <v>363000</v>
      </c>
      <c r="D197" s="355">
        <f>SUM(D191:D196)</f>
        <v>323000</v>
      </c>
      <c r="E197" s="798"/>
    </row>
    <row r="198" spans="1:5" ht="12.75">
      <c r="A198" s="336"/>
      <c r="B198" s="383"/>
      <c r="C198" s="371"/>
      <c r="D198" s="371"/>
      <c r="E198" s="798"/>
    </row>
    <row r="199" spans="1:5" ht="14.25">
      <c r="A199" s="400" t="s">
        <v>470</v>
      </c>
      <c r="B199" s="352" t="s">
        <v>174</v>
      </c>
      <c r="C199" s="370">
        <v>4000</v>
      </c>
      <c r="D199" s="370">
        <v>4000</v>
      </c>
      <c r="E199" s="794">
        <v>5139</v>
      </c>
    </row>
    <row r="200" spans="1:5" ht="14.25">
      <c r="A200" s="402"/>
      <c r="B200" s="349" t="s">
        <v>172</v>
      </c>
      <c r="C200" s="370">
        <v>2000</v>
      </c>
      <c r="D200" s="370">
        <v>2000</v>
      </c>
      <c r="E200" s="794">
        <v>5156</v>
      </c>
    </row>
    <row r="201" spans="1:5" ht="14.25">
      <c r="A201" s="402"/>
      <c r="B201" s="590" t="s">
        <v>173</v>
      </c>
      <c r="C201" s="370">
        <v>1000</v>
      </c>
      <c r="D201" s="370">
        <v>1000</v>
      </c>
      <c r="E201" s="794">
        <v>5155</v>
      </c>
    </row>
    <row r="202" spans="1:5" ht="14.25">
      <c r="A202" s="402"/>
      <c r="B202" s="589" t="s">
        <v>175</v>
      </c>
      <c r="C202" s="370">
        <v>2000</v>
      </c>
      <c r="D202" s="370">
        <v>2000</v>
      </c>
      <c r="E202" s="794">
        <v>5162</v>
      </c>
    </row>
    <row r="203" spans="1:5" ht="14.25">
      <c r="A203" s="402"/>
      <c r="B203" s="589" t="s">
        <v>167</v>
      </c>
      <c r="C203" s="370">
        <v>23000</v>
      </c>
      <c r="D203" s="370">
        <v>23000</v>
      </c>
      <c r="E203" s="794">
        <v>5169</v>
      </c>
    </row>
    <row r="204" spans="1:5" ht="18.75">
      <c r="A204" s="332" t="s">
        <v>266</v>
      </c>
      <c r="B204" s="382"/>
      <c r="C204" s="355">
        <f>SUM(C199:C203)</f>
        <v>32000</v>
      </c>
      <c r="D204" s="355">
        <f>SUM(D199:D203)</f>
        <v>32000</v>
      </c>
      <c r="E204" s="798"/>
    </row>
    <row r="205" spans="1:5" ht="11.25" customHeight="1">
      <c r="A205" s="398"/>
      <c r="B205" s="390"/>
      <c r="C205" s="391"/>
      <c r="D205" s="391"/>
      <c r="E205" s="875"/>
    </row>
    <row r="206" spans="1:5" ht="14.25">
      <c r="A206" s="400" t="s">
        <v>471</v>
      </c>
      <c r="B206" s="399" t="s">
        <v>411</v>
      </c>
      <c r="C206" s="396">
        <v>150000</v>
      </c>
      <c r="D206" s="396">
        <v>150000</v>
      </c>
      <c r="E206" s="794">
        <v>5139</v>
      </c>
    </row>
    <row r="207" spans="1:5" ht="14.25">
      <c r="A207" s="400"/>
      <c r="B207" s="364" t="s">
        <v>410</v>
      </c>
      <c r="C207" s="396">
        <v>20000</v>
      </c>
      <c r="D207" s="396">
        <v>20000</v>
      </c>
      <c r="E207" s="794">
        <v>5171</v>
      </c>
    </row>
    <row r="208" spans="1:5" ht="18.75">
      <c r="A208" s="332" t="s">
        <v>266</v>
      </c>
      <c r="B208" s="382"/>
      <c r="C208" s="355">
        <f>SUM(C206:C207)</f>
        <v>170000</v>
      </c>
      <c r="D208" s="355">
        <f>SUM(D206:D207)</f>
        <v>170000</v>
      </c>
      <c r="E208" s="798"/>
    </row>
    <row r="209" spans="1:5" ht="12" customHeight="1">
      <c r="A209" s="403"/>
      <c r="B209" s="390"/>
      <c r="C209" s="391"/>
      <c r="D209" s="391"/>
      <c r="E209" s="875"/>
    </row>
    <row r="210" spans="1:5" ht="12.75">
      <c r="A210" s="400" t="s">
        <v>1090</v>
      </c>
      <c r="B210" s="589" t="s">
        <v>158</v>
      </c>
      <c r="C210" s="369">
        <v>30000</v>
      </c>
      <c r="D210" s="369">
        <v>30000</v>
      </c>
      <c r="E210" s="794">
        <v>5139</v>
      </c>
    </row>
    <row r="211" spans="1:5" ht="18.75">
      <c r="A211" s="332" t="s">
        <v>266</v>
      </c>
      <c r="B211" s="382"/>
      <c r="C211" s="355">
        <f>SUM(C210:C210)</f>
        <v>30000</v>
      </c>
      <c r="D211" s="355">
        <f>SUM(D210:D210)</f>
        <v>30000</v>
      </c>
      <c r="E211" s="798"/>
    </row>
    <row r="212" spans="1:5" ht="11.25" customHeight="1">
      <c r="A212" s="404"/>
      <c r="B212" s="390"/>
      <c r="C212" s="391"/>
      <c r="D212" s="391"/>
      <c r="E212" s="875"/>
    </row>
    <row r="213" spans="1:5" ht="12.75">
      <c r="A213" s="400" t="s">
        <v>472</v>
      </c>
      <c r="B213" s="589" t="s">
        <v>111</v>
      </c>
      <c r="C213" s="369">
        <v>15000</v>
      </c>
      <c r="D213" s="369">
        <v>15000</v>
      </c>
      <c r="E213" s="794">
        <v>5169</v>
      </c>
    </row>
    <row r="214" spans="1:5" ht="12.75">
      <c r="A214" s="402"/>
      <c r="B214" s="783" t="s">
        <v>125</v>
      </c>
      <c r="C214" s="369">
        <v>50000</v>
      </c>
      <c r="D214" s="369">
        <v>0</v>
      </c>
      <c r="E214" s="794">
        <v>5169</v>
      </c>
    </row>
    <row r="215" spans="1:5" ht="18.75">
      <c r="A215" s="332" t="s">
        <v>266</v>
      </c>
      <c r="B215" s="405"/>
      <c r="C215" s="355">
        <f>SUM(C213:C214)</f>
        <v>65000</v>
      </c>
      <c r="D215" s="355">
        <f>SUM(D213:D214)</f>
        <v>15000</v>
      </c>
      <c r="E215" s="798"/>
    </row>
    <row r="216" spans="1:5" ht="9.75" customHeight="1">
      <c r="A216" s="584"/>
      <c r="B216" s="387"/>
      <c r="C216" s="388"/>
      <c r="D216" s="388"/>
      <c r="E216" s="875"/>
    </row>
    <row r="217" spans="1:5" ht="12.75">
      <c r="A217" s="594" t="s">
        <v>299</v>
      </c>
      <c r="B217" s="589" t="s">
        <v>154</v>
      </c>
      <c r="C217" s="369">
        <v>5000</v>
      </c>
      <c r="D217" s="369">
        <v>5000</v>
      </c>
      <c r="E217" s="793">
        <v>5139</v>
      </c>
    </row>
    <row r="218" spans="1:5" ht="12.75">
      <c r="A218" s="336"/>
      <c r="B218" s="349" t="s">
        <v>155</v>
      </c>
      <c r="C218" s="369">
        <v>3000</v>
      </c>
      <c r="D218" s="369">
        <v>3000</v>
      </c>
      <c r="E218" s="793">
        <v>5162</v>
      </c>
    </row>
    <row r="219" spans="1:5" ht="12.75">
      <c r="A219" s="336"/>
      <c r="B219" s="349" t="s">
        <v>156</v>
      </c>
      <c r="C219" s="369">
        <v>5000</v>
      </c>
      <c r="D219" s="369">
        <v>5000</v>
      </c>
      <c r="E219" s="793">
        <v>5169</v>
      </c>
    </row>
    <row r="220" spans="1:5" ht="12.75">
      <c r="A220" s="336"/>
      <c r="B220" s="589" t="s">
        <v>157</v>
      </c>
      <c r="C220" s="369">
        <v>2000</v>
      </c>
      <c r="D220" s="369">
        <v>2000</v>
      </c>
      <c r="E220" s="793">
        <v>5173</v>
      </c>
    </row>
    <row r="221" spans="1:5" ht="18.75">
      <c r="A221" s="332" t="s">
        <v>266</v>
      </c>
      <c r="B221" s="382"/>
      <c r="C221" s="355">
        <f>SUM(C217:C220)</f>
        <v>15000</v>
      </c>
      <c r="D221" s="355">
        <f>SUM(D217:D220)</f>
        <v>15000</v>
      </c>
      <c r="E221" s="798"/>
    </row>
    <row r="222" spans="1:5" ht="12" customHeight="1">
      <c r="A222" s="584"/>
      <c r="B222" s="387"/>
      <c r="C222" s="388"/>
      <c r="D222" s="388"/>
      <c r="E222" s="875"/>
    </row>
    <row r="223" spans="1:5" ht="12.75">
      <c r="A223" s="400" t="s">
        <v>481</v>
      </c>
      <c r="B223" s="589" t="s">
        <v>604</v>
      </c>
      <c r="C223" s="369">
        <v>4800000</v>
      </c>
      <c r="D223" s="369">
        <v>4100000</v>
      </c>
      <c r="E223" s="794">
        <v>5011</v>
      </c>
    </row>
    <row r="224" spans="1:5" ht="12.75">
      <c r="A224" s="400"/>
      <c r="B224" s="589" t="s">
        <v>603</v>
      </c>
      <c r="C224" s="369">
        <v>1200000</v>
      </c>
      <c r="D224" s="369">
        <v>1025000</v>
      </c>
      <c r="E224" s="794">
        <v>5031</v>
      </c>
    </row>
    <row r="225" spans="1:5" ht="12.75">
      <c r="A225" s="400"/>
      <c r="B225" s="589" t="s">
        <v>602</v>
      </c>
      <c r="C225" s="369">
        <v>432000</v>
      </c>
      <c r="D225" s="369">
        <v>369000</v>
      </c>
      <c r="E225" s="794">
        <v>5032</v>
      </c>
    </row>
    <row r="226" spans="1:5" ht="18.75">
      <c r="A226" s="332" t="s">
        <v>266</v>
      </c>
      <c r="B226" s="382"/>
      <c r="C226" s="355">
        <f>SUM(C223:C225)</f>
        <v>6432000</v>
      </c>
      <c r="D226" s="355">
        <f>SUM(D223:D225)</f>
        <v>5494000</v>
      </c>
      <c r="E226" s="798"/>
    </row>
    <row r="227" spans="1:5" ht="12" customHeight="1">
      <c r="A227" s="406"/>
      <c r="B227" s="407"/>
      <c r="C227" s="408"/>
      <c r="D227" s="408"/>
      <c r="E227" s="875"/>
    </row>
    <row r="228" spans="1:5" ht="12.75">
      <c r="A228" s="400" t="s">
        <v>482</v>
      </c>
      <c r="B228" s="590" t="s">
        <v>108</v>
      </c>
      <c r="C228" s="369">
        <v>4085000</v>
      </c>
      <c r="D228" s="369">
        <v>4085000</v>
      </c>
      <c r="E228" s="794">
        <v>5331</v>
      </c>
    </row>
    <row r="229" spans="1:5" ht="12.75">
      <c r="A229" s="400"/>
      <c r="B229" s="591" t="s">
        <v>109</v>
      </c>
      <c r="C229" s="369">
        <v>611000</v>
      </c>
      <c r="D229" s="369">
        <v>611000</v>
      </c>
      <c r="E229" s="794">
        <v>5331</v>
      </c>
    </row>
    <row r="230" spans="1:5" ht="12.75">
      <c r="A230" s="400"/>
      <c r="B230" s="595" t="s">
        <v>113</v>
      </c>
      <c r="C230" s="870">
        <v>345333</v>
      </c>
      <c r="D230" s="870">
        <v>345333</v>
      </c>
      <c r="E230" s="794" t="s">
        <v>101</v>
      </c>
    </row>
    <row r="231" spans="1:5" ht="18.75">
      <c r="A231" s="332" t="s">
        <v>266</v>
      </c>
      <c r="B231" s="382"/>
      <c r="C231" s="355">
        <f>SUM(C228:C230)</f>
        <v>5041333</v>
      </c>
      <c r="D231" s="355">
        <f>SUM(D228:D230)</f>
        <v>5041333</v>
      </c>
      <c r="E231" s="798"/>
    </row>
    <row r="232" spans="1:6" ht="12.75" customHeight="1">
      <c r="A232" s="406"/>
      <c r="B232" s="407"/>
      <c r="C232" s="391"/>
      <c r="D232" s="391"/>
      <c r="E232" s="875"/>
      <c r="F232" s="168"/>
    </row>
    <row r="233" spans="1:5" ht="12.75">
      <c r="A233" s="409" t="s">
        <v>483</v>
      </c>
      <c r="B233" s="592" t="s">
        <v>110</v>
      </c>
      <c r="C233" s="410">
        <v>0</v>
      </c>
      <c r="D233" s="410">
        <v>0</v>
      </c>
      <c r="E233" s="878"/>
    </row>
    <row r="234" spans="1:5" ht="18.75">
      <c r="A234" s="332" t="s">
        <v>266</v>
      </c>
      <c r="B234" s="382"/>
      <c r="C234" s="355">
        <f>SUM(C233:C233)</f>
        <v>0</v>
      </c>
      <c r="D234" s="355">
        <f>SUM(D233:D233)</f>
        <v>0</v>
      </c>
      <c r="E234" s="798"/>
    </row>
    <row r="235" spans="1:5" ht="12.75">
      <c r="A235" s="412"/>
      <c r="B235" s="413"/>
      <c r="C235" s="883"/>
      <c r="D235" s="884"/>
      <c r="E235" s="876"/>
    </row>
    <row r="236" spans="1:5" ht="12.75">
      <c r="A236" s="411" t="s">
        <v>484</v>
      </c>
      <c r="B236" s="786" t="s">
        <v>159</v>
      </c>
      <c r="C236" s="410">
        <v>561000</v>
      </c>
      <c r="D236" s="410">
        <v>566000</v>
      </c>
      <c r="E236" s="878">
        <v>5331</v>
      </c>
    </row>
    <row r="237" spans="1:5" ht="12.75">
      <c r="A237" s="411"/>
      <c r="B237" s="787" t="s">
        <v>1108</v>
      </c>
      <c r="C237" s="784">
        <v>9577</v>
      </c>
      <c r="D237" s="410">
        <v>9577</v>
      </c>
      <c r="E237" s="879" t="s">
        <v>101</v>
      </c>
    </row>
    <row r="238" spans="1:5" ht="12.75">
      <c r="A238" s="411"/>
      <c r="B238" s="788" t="s">
        <v>160</v>
      </c>
      <c r="C238" s="784">
        <v>2113000</v>
      </c>
      <c r="D238" s="410">
        <v>2113000</v>
      </c>
      <c r="E238" s="879">
        <v>5331</v>
      </c>
    </row>
    <row r="239" spans="1:5" ht="18.75">
      <c r="A239" s="332" t="s">
        <v>266</v>
      </c>
      <c r="B239" s="382"/>
      <c r="C239" s="355">
        <f>SUM(C236:C238)</f>
        <v>2683577</v>
      </c>
      <c r="D239" s="355">
        <f>SUM(D236:D238)</f>
        <v>2688577</v>
      </c>
      <c r="E239" s="798"/>
    </row>
    <row r="240" spans="1:5" ht="19.5" thickBot="1">
      <c r="A240" s="414"/>
      <c r="B240" s="407"/>
      <c r="C240" s="408"/>
      <c r="D240" s="408"/>
      <c r="E240" s="877"/>
    </row>
    <row r="241" spans="1:5" ht="18.75" thickBot="1">
      <c r="A241" s="415" t="s">
        <v>430</v>
      </c>
      <c r="B241" s="416"/>
      <c r="C241" s="417">
        <f>C9+C13+C20+C31+C37+C45+C51+C62+C76+C81+C87+C94+C99+C104+C110+C115+C123+C135+C140+C145+C159+C165+C175+C180+C189+C197+C204+C208+C211+C215+C221+C226+C231+C234+C239</f>
        <v>34959910</v>
      </c>
      <c r="D241" s="417">
        <f>D9+D13+D20+D31+D37+D45+D51+D62+D76+D81+D87+D94+D99+D104+D110+D115+D123+D135+D140+D145+D159+D165+D175+D180+D189+D197+D204+D208+D211+D215+D221+D226+D231+D234+D239</f>
        <v>33520910</v>
      </c>
      <c r="E241" s="880"/>
    </row>
    <row r="242" spans="2:5" ht="12.75">
      <c r="B242" s="418"/>
      <c r="E242" s="419"/>
    </row>
    <row r="243" spans="2:5" ht="12.75">
      <c r="B243" s="418"/>
      <c r="C243" s="104"/>
      <c r="E243" s="419"/>
    </row>
    <row r="244" spans="2:5" ht="12.75">
      <c r="B244" s="418"/>
      <c r="E244" s="419"/>
    </row>
    <row r="245" spans="2:5" ht="12.75">
      <c r="B245" s="418"/>
      <c r="E245" s="419"/>
    </row>
    <row r="246" spans="2:5" ht="12.75">
      <c r="B246" s="418"/>
      <c r="E246" s="419"/>
    </row>
    <row r="247" spans="2:5" ht="12.75">
      <c r="B247" s="418"/>
      <c r="E247" s="419"/>
    </row>
    <row r="248" spans="2:5" ht="12.75">
      <c r="B248" s="418"/>
      <c r="E248" s="419"/>
    </row>
    <row r="249" spans="2:5" ht="12.75">
      <c r="B249" s="418"/>
      <c r="E249" s="419"/>
    </row>
    <row r="250" spans="2:5" ht="12.75">
      <c r="B250" s="418"/>
      <c r="E250" s="419"/>
    </row>
    <row r="251" spans="2:5" ht="12.75">
      <c r="B251" s="418"/>
      <c r="E251" s="419"/>
    </row>
    <row r="252" spans="2:5" ht="12.75">
      <c r="B252" s="418"/>
      <c r="E252" s="419"/>
    </row>
    <row r="253" spans="2:5" ht="12.75">
      <c r="B253" s="418"/>
      <c r="E253" s="419"/>
    </row>
    <row r="254" spans="2:5" ht="12.75">
      <c r="B254" s="418"/>
      <c r="E254" s="419"/>
    </row>
    <row r="255" spans="2:5" ht="12.75">
      <c r="B255" s="418"/>
      <c r="E255" s="419"/>
    </row>
    <row r="256" spans="2:5" ht="12.75">
      <c r="B256" s="418"/>
      <c r="E256" s="419"/>
    </row>
    <row r="257" spans="2:5" ht="12.75">
      <c r="B257" s="418"/>
      <c r="E257" s="419"/>
    </row>
    <row r="258" spans="2:5" ht="12.75">
      <c r="B258" s="418"/>
      <c r="E258" s="419"/>
    </row>
    <row r="259" spans="2:5" ht="12.75">
      <c r="B259" s="418"/>
      <c r="E259" s="419"/>
    </row>
    <row r="260" spans="2:5" ht="12.75">
      <c r="B260" s="418"/>
      <c r="E260" s="419"/>
    </row>
    <row r="261" spans="2:5" ht="12.75">
      <c r="B261" s="418"/>
      <c r="E261" s="419"/>
    </row>
    <row r="262" spans="2:5" ht="12.75">
      <c r="B262" s="418"/>
      <c r="E262" s="419"/>
    </row>
    <row r="263" spans="2:5" ht="12.75">
      <c r="B263" s="418"/>
      <c r="E263" s="419"/>
    </row>
    <row r="264" spans="2:5" ht="12.75">
      <c r="B264" s="418"/>
      <c r="E264" s="419"/>
    </row>
    <row r="265" spans="2:5" ht="12.75">
      <c r="B265" s="418"/>
      <c r="E265" s="419"/>
    </row>
    <row r="266" spans="2:5" ht="12.75">
      <c r="B266" s="418"/>
      <c r="E266" s="419"/>
    </row>
    <row r="267" spans="2:5" ht="12.75">
      <c r="B267" s="418"/>
      <c r="E267" s="419"/>
    </row>
    <row r="268" spans="2:5" ht="12.75">
      <c r="B268" s="418"/>
      <c r="E268" s="419"/>
    </row>
    <row r="269" spans="2:5" ht="12.75">
      <c r="B269" s="418"/>
      <c r="E269" s="419"/>
    </row>
    <row r="270" spans="2:5" ht="12.75">
      <c r="B270" s="418"/>
      <c r="E270" s="419"/>
    </row>
    <row r="271" spans="2:5" ht="12.75">
      <c r="B271" s="418"/>
      <c r="E271" s="419"/>
    </row>
    <row r="272" spans="2:5" ht="12.75">
      <c r="B272" s="418"/>
      <c r="E272" s="419"/>
    </row>
    <row r="273" spans="2:5" ht="12.75">
      <c r="B273" s="418"/>
      <c r="E273" s="419"/>
    </row>
    <row r="274" spans="2:5" ht="12.75">
      <c r="B274" s="418"/>
      <c r="E274" s="419"/>
    </row>
    <row r="275" spans="2:5" ht="12.75">
      <c r="B275" s="418"/>
      <c r="E275" s="419"/>
    </row>
    <row r="276" spans="2:5" ht="12.75">
      <c r="B276" s="418"/>
      <c r="E276" s="419"/>
    </row>
    <row r="277" spans="2:5" ht="12.75">
      <c r="B277" s="418"/>
      <c r="E277" s="419"/>
    </row>
    <row r="278" spans="2:5" ht="12.75">
      <c r="B278" s="418"/>
      <c r="E278" s="419"/>
    </row>
    <row r="279" spans="2:5" ht="12.75">
      <c r="B279" s="418"/>
      <c r="E279" s="419"/>
    </row>
    <row r="280" spans="2:5" ht="12.75">
      <c r="B280" s="418"/>
      <c r="E280" s="419"/>
    </row>
    <row r="281" spans="2:5" ht="12.75">
      <c r="B281" s="418"/>
      <c r="E281" s="419"/>
    </row>
    <row r="282" spans="2:5" ht="12.75">
      <c r="B282" s="418"/>
      <c r="E282" s="419"/>
    </row>
    <row r="283" spans="2:5" ht="12.75">
      <c r="B283" s="418"/>
      <c r="E283" s="419"/>
    </row>
    <row r="284" spans="2:5" ht="12.75">
      <c r="B284" s="418"/>
      <c r="E284" s="419"/>
    </row>
    <row r="285" spans="2:5" ht="12.75">
      <c r="B285" s="418"/>
      <c r="E285" s="419"/>
    </row>
    <row r="286" spans="2:5" ht="12.75">
      <c r="B286" s="418"/>
      <c r="E286" s="419"/>
    </row>
    <row r="287" spans="2:5" ht="12.75">
      <c r="B287" s="418"/>
      <c r="E287" s="419"/>
    </row>
    <row r="288" spans="2:5" ht="12.75">
      <c r="B288" s="418"/>
      <c r="E288" s="419"/>
    </row>
    <row r="289" spans="2:5" ht="12.75">
      <c r="B289" s="418"/>
      <c r="E289" s="419"/>
    </row>
    <row r="290" spans="2:5" ht="12.75">
      <c r="B290" s="418"/>
      <c r="E290" s="419"/>
    </row>
    <row r="291" spans="2:5" ht="12.75">
      <c r="B291" s="418"/>
      <c r="E291" s="419"/>
    </row>
    <row r="292" spans="2:5" ht="12.75">
      <c r="B292" s="418"/>
      <c r="E292" s="419"/>
    </row>
    <row r="293" spans="2:5" ht="12.75">
      <c r="B293" s="418"/>
      <c r="E293" s="419"/>
    </row>
    <row r="294" spans="2:5" ht="12.75">
      <c r="B294" s="418"/>
      <c r="E294" s="419"/>
    </row>
    <row r="295" spans="2:5" ht="12.75">
      <c r="B295" s="418"/>
      <c r="E295" s="419"/>
    </row>
    <row r="296" spans="2:5" ht="12.75">
      <c r="B296" s="418"/>
      <c r="E296" s="419"/>
    </row>
    <row r="297" spans="2:5" ht="12.75">
      <c r="B297" s="418"/>
      <c r="E297" s="419"/>
    </row>
    <row r="298" spans="2:5" ht="12.75">
      <c r="B298" s="418"/>
      <c r="E298" s="419"/>
    </row>
    <row r="299" spans="2:5" ht="12.75">
      <c r="B299" s="418"/>
      <c r="E299" s="419"/>
    </row>
    <row r="300" spans="2:5" ht="12.75">
      <c r="B300" s="418"/>
      <c r="E300" s="419"/>
    </row>
    <row r="301" spans="2:5" ht="12.75">
      <c r="B301" s="418"/>
      <c r="E301" s="419"/>
    </row>
    <row r="302" spans="2:5" ht="12.75">
      <c r="B302" s="418"/>
      <c r="E302" s="419"/>
    </row>
    <row r="303" spans="2:5" ht="12.75">
      <c r="B303" s="418"/>
      <c r="E303" s="419"/>
    </row>
    <row r="304" spans="2:5" ht="12.75">
      <c r="B304" s="418"/>
      <c r="E304" s="419"/>
    </row>
    <row r="305" spans="2:5" ht="12.75">
      <c r="B305" s="418"/>
      <c r="E305" s="419"/>
    </row>
    <row r="306" spans="2:5" ht="12.75">
      <c r="B306" s="418"/>
      <c r="E306" s="419"/>
    </row>
    <row r="307" spans="2:5" ht="12.75">
      <c r="B307" s="418"/>
      <c r="E307" s="419"/>
    </row>
    <row r="308" spans="2:5" ht="12.75">
      <c r="B308" s="418"/>
      <c r="E308" s="419"/>
    </row>
    <row r="309" spans="2:5" ht="12.75">
      <c r="B309" s="418"/>
      <c r="E309" s="419"/>
    </row>
    <row r="310" spans="2:5" ht="12.75">
      <c r="B310" s="418"/>
      <c r="E310" s="419"/>
    </row>
    <row r="311" spans="2:5" ht="12.75">
      <c r="B311" s="418"/>
      <c r="E311" s="419"/>
    </row>
    <row r="312" spans="2:5" ht="12.75">
      <c r="B312" s="418"/>
      <c r="E312" s="419"/>
    </row>
    <row r="313" spans="2:5" ht="12.75">
      <c r="B313" s="418"/>
      <c r="E313" s="419"/>
    </row>
    <row r="314" spans="2:5" ht="12.75">
      <c r="B314" s="418"/>
      <c r="E314" s="419"/>
    </row>
    <row r="315" spans="2:5" ht="12.75">
      <c r="B315" s="418"/>
      <c r="E315" s="419"/>
    </row>
    <row r="316" spans="2:5" ht="12.75">
      <c r="B316" s="418"/>
      <c r="E316" s="419"/>
    </row>
    <row r="317" spans="2:5" ht="12.75">
      <c r="B317" s="418"/>
      <c r="E317" s="419"/>
    </row>
    <row r="318" spans="2:5" ht="12.75">
      <c r="B318" s="418"/>
      <c r="E318" s="419"/>
    </row>
    <row r="319" spans="2:5" ht="12.75">
      <c r="B319" s="418"/>
      <c r="E319" s="419"/>
    </row>
    <row r="320" spans="2:5" ht="12.75">
      <c r="B320" s="418"/>
      <c r="E320" s="419"/>
    </row>
    <row r="321" spans="2:5" ht="12.75">
      <c r="B321" s="418"/>
      <c r="E321" s="419"/>
    </row>
    <row r="322" spans="2:5" ht="12.75">
      <c r="B322" s="418"/>
      <c r="E322" s="419"/>
    </row>
    <row r="323" spans="2:5" ht="12.75">
      <c r="B323" s="418"/>
      <c r="E323" s="419"/>
    </row>
    <row r="324" spans="2:5" ht="12.75">
      <c r="B324" s="418"/>
      <c r="E324" s="419"/>
    </row>
    <row r="325" spans="2:5" ht="12.75">
      <c r="B325" s="418"/>
      <c r="E325" s="419"/>
    </row>
    <row r="326" spans="2:5" ht="12.75">
      <c r="B326" s="418"/>
      <c r="E326" s="419"/>
    </row>
    <row r="327" ht="12.75">
      <c r="E327" s="419"/>
    </row>
    <row r="328" ht="12.75">
      <c r="E328" s="419"/>
    </row>
    <row r="329" ht="12.75">
      <c r="E329" s="419"/>
    </row>
    <row r="330" ht="12.75">
      <c r="E330" s="419"/>
    </row>
    <row r="331" ht="12.75">
      <c r="E331" s="419"/>
    </row>
    <row r="332" ht="12.75">
      <c r="E332" s="419"/>
    </row>
    <row r="333" ht="12.75">
      <c r="E333" s="419"/>
    </row>
    <row r="334" ht="12.75">
      <c r="E334" s="419"/>
    </row>
    <row r="335" ht="12.75">
      <c r="E335" s="419"/>
    </row>
    <row r="336" ht="12.75">
      <c r="E336" s="419"/>
    </row>
    <row r="337" ht="12.75">
      <c r="E337" s="419"/>
    </row>
    <row r="338" ht="12.75">
      <c r="E338" s="419"/>
    </row>
    <row r="339" ht="12.75">
      <c r="E339" s="419"/>
    </row>
    <row r="340" ht="12.75">
      <c r="E340" s="419"/>
    </row>
    <row r="341" ht="12.75">
      <c r="E341" s="419"/>
    </row>
    <row r="342" ht="12.75">
      <c r="E342" s="419"/>
    </row>
    <row r="343" ht="12.75">
      <c r="E343" s="419"/>
    </row>
    <row r="344" ht="12.75">
      <c r="E344" s="419"/>
    </row>
    <row r="345" ht="12.75">
      <c r="E345" s="419"/>
    </row>
    <row r="346" ht="12.75">
      <c r="E346" s="419"/>
    </row>
    <row r="347" ht="12.75">
      <c r="E347" s="419"/>
    </row>
    <row r="348" ht="12.75">
      <c r="E348" s="419"/>
    </row>
    <row r="349" ht="12.75">
      <c r="E349" s="419"/>
    </row>
    <row r="350" ht="12.75">
      <c r="E350" s="419"/>
    </row>
    <row r="351" ht="12.75">
      <c r="E351" s="419"/>
    </row>
    <row r="352" ht="12.75">
      <c r="E352" s="419"/>
    </row>
    <row r="353" ht="12.75">
      <c r="E353" s="419"/>
    </row>
    <row r="354" ht="12.75">
      <c r="E354" s="419"/>
    </row>
    <row r="355" ht="12.75">
      <c r="E355" s="419"/>
    </row>
    <row r="356" ht="12.75">
      <c r="E356" s="419"/>
    </row>
    <row r="357" ht="12.75">
      <c r="E357" s="419"/>
    </row>
    <row r="358" ht="12.75">
      <c r="E358" s="419"/>
    </row>
    <row r="359" ht="12.75">
      <c r="E359" s="419"/>
    </row>
    <row r="360" ht="12.75">
      <c r="E360" s="419"/>
    </row>
    <row r="361" ht="12.75">
      <c r="E361" s="419"/>
    </row>
    <row r="362" ht="12.75">
      <c r="E362" s="419"/>
    </row>
    <row r="363" ht="12.75">
      <c r="E363" s="419"/>
    </row>
    <row r="364" ht="12.75">
      <c r="E364" s="419"/>
    </row>
    <row r="365" ht="12.75">
      <c r="E365" s="419"/>
    </row>
    <row r="366" ht="12.75">
      <c r="E366" s="419"/>
    </row>
    <row r="367" ht="12.75">
      <c r="E367" s="419"/>
    </row>
    <row r="368" ht="12.75">
      <c r="E368" s="419"/>
    </row>
    <row r="369" ht="12.75">
      <c r="E369" s="419"/>
    </row>
  </sheetData>
  <sheetProtection/>
  <printOptions/>
  <pageMargins left="0" right="0" top="0" bottom="0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="90" zoomScaleNormal="90" zoomScalePageLayoutView="0" workbookViewId="0" topLeftCell="A1">
      <selection activeCell="B20" sqref="B20:B24"/>
    </sheetView>
  </sheetViews>
  <sheetFormatPr defaultColWidth="9.00390625" defaultRowHeight="12.75"/>
  <cols>
    <col min="1" max="1" width="44.875" style="0" customWidth="1"/>
    <col min="2" max="2" width="16.75390625" style="0" customWidth="1"/>
    <col min="3" max="3" width="8.25390625" style="0" customWidth="1"/>
    <col min="4" max="4" width="34.125" style="0" customWidth="1"/>
  </cols>
  <sheetData>
    <row r="1" spans="1:4" ht="18">
      <c r="A1" s="420" t="s">
        <v>1098</v>
      </c>
      <c r="B1" s="421" t="s">
        <v>266</v>
      </c>
      <c r="C1" s="421"/>
      <c r="D1" s="422">
        <f>B14-B24</f>
        <v>13622</v>
      </c>
    </row>
    <row r="2" spans="1:3" ht="15.75">
      <c r="A2" s="423" t="s">
        <v>1135</v>
      </c>
      <c r="B2" s="1"/>
      <c r="C2" s="1"/>
    </row>
    <row r="4" ht="12.75">
      <c r="D4" s="457"/>
    </row>
    <row r="6" spans="1:4" ht="16.5" thickBot="1">
      <c r="A6" s="245" t="s">
        <v>485</v>
      </c>
      <c r="B6" s="424"/>
      <c r="C6" s="426"/>
      <c r="D6" s="1"/>
    </row>
    <row r="7" spans="1:4" ht="12.75">
      <c r="A7" s="893" t="s">
        <v>486</v>
      </c>
      <c r="B7" s="428" t="s">
        <v>1109</v>
      </c>
      <c r="C7" s="894" t="s">
        <v>488</v>
      </c>
      <c r="D7" s="895" t="s">
        <v>489</v>
      </c>
    </row>
    <row r="8" spans="1:4" ht="13.5" thickBot="1">
      <c r="A8" s="532"/>
      <c r="B8" s="446" t="s">
        <v>401</v>
      </c>
      <c r="C8" s="896" t="s">
        <v>490</v>
      </c>
      <c r="D8" s="897"/>
    </row>
    <row r="9" spans="1:6" ht="12.75">
      <c r="A9" s="890" t="s">
        <v>491</v>
      </c>
      <c r="B9" s="891">
        <v>15974</v>
      </c>
      <c r="C9" s="475" t="s">
        <v>492</v>
      </c>
      <c r="D9" s="892" t="s">
        <v>493</v>
      </c>
      <c r="F9" s="457"/>
    </row>
    <row r="10" spans="1:4" ht="12.75">
      <c r="A10" s="435" t="s">
        <v>494</v>
      </c>
      <c r="B10" s="856">
        <v>0</v>
      </c>
      <c r="C10" s="465" t="s">
        <v>492</v>
      </c>
      <c r="D10" s="452"/>
    </row>
    <row r="11" spans="1:4" ht="12.75">
      <c r="A11" s="435" t="s">
        <v>495</v>
      </c>
      <c r="B11" s="856">
        <v>0</v>
      </c>
      <c r="C11" s="465" t="s">
        <v>496</v>
      </c>
      <c r="D11" s="452" t="s">
        <v>497</v>
      </c>
    </row>
    <row r="12" spans="1:4" ht="12.75">
      <c r="A12" s="450" t="s">
        <v>498</v>
      </c>
      <c r="B12" s="856">
        <v>0</v>
      </c>
      <c r="C12" s="465" t="s">
        <v>499</v>
      </c>
      <c r="D12" s="452" t="s">
        <v>500</v>
      </c>
    </row>
    <row r="13" spans="1:4" ht="13.5" thickBot="1">
      <c r="A13" s="436" t="s">
        <v>501</v>
      </c>
      <c r="B13" s="886">
        <v>0</v>
      </c>
      <c r="C13" s="464" t="s">
        <v>492</v>
      </c>
      <c r="D13" s="506"/>
    </row>
    <row r="14" spans="1:4" ht="23.25" customHeight="1" thickBot="1">
      <c r="A14" s="898" t="s">
        <v>266</v>
      </c>
      <c r="B14" s="887">
        <f>SUM(B9:B13)</f>
        <v>15974</v>
      </c>
      <c r="C14" s="470"/>
      <c r="D14" s="899"/>
    </row>
    <row r="15" ht="12.75">
      <c r="B15" s="888"/>
    </row>
    <row r="16" ht="12.75">
      <c r="B16" s="579"/>
    </row>
    <row r="17" spans="1:4" ht="19.5" thickBot="1">
      <c r="A17" s="442" t="s">
        <v>502</v>
      </c>
      <c r="B17" s="889"/>
      <c r="C17" s="443"/>
      <c r="D17" s="1"/>
    </row>
    <row r="18" spans="1:4" ht="12.75">
      <c r="A18" s="893" t="s">
        <v>486</v>
      </c>
      <c r="B18" s="428" t="s">
        <v>1109</v>
      </c>
      <c r="C18" s="444" t="s">
        <v>488</v>
      </c>
      <c r="D18" s="895" t="s">
        <v>489</v>
      </c>
    </row>
    <row r="19" spans="1:4" ht="13.5" thickBot="1">
      <c r="A19" s="532"/>
      <c r="B19" s="446" t="s">
        <v>401</v>
      </c>
      <c r="C19" s="446" t="s">
        <v>490</v>
      </c>
      <c r="D19" s="897"/>
    </row>
    <row r="20" spans="1:4" ht="12.75">
      <c r="A20" s="578" t="s">
        <v>480</v>
      </c>
      <c r="B20" s="891">
        <v>1100</v>
      </c>
      <c r="C20" s="610" t="s">
        <v>504</v>
      </c>
      <c r="D20" s="892" t="s">
        <v>505</v>
      </c>
    </row>
    <row r="21" spans="1:4" ht="12.75">
      <c r="A21" s="572" t="s">
        <v>479</v>
      </c>
      <c r="B21" s="655">
        <v>1252</v>
      </c>
      <c r="C21" s="598" t="s">
        <v>506</v>
      </c>
      <c r="D21" s="452" t="s">
        <v>507</v>
      </c>
    </row>
    <row r="22" spans="1:4" ht="12.75">
      <c r="A22" s="450" t="s">
        <v>498</v>
      </c>
      <c r="B22" s="655">
        <v>0</v>
      </c>
      <c r="C22" s="598" t="s">
        <v>499</v>
      </c>
      <c r="D22" s="452" t="s">
        <v>508</v>
      </c>
    </row>
    <row r="23" spans="1:4" ht="13.5" thickBot="1">
      <c r="A23" s="437" t="s">
        <v>503</v>
      </c>
      <c r="B23" s="660">
        <v>0</v>
      </c>
      <c r="C23" s="600" t="s">
        <v>509</v>
      </c>
      <c r="D23" s="506" t="s">
        <v>510</v>
      </c>
    </row>
    <row r="24" spans="1:4" ht="24" customHeight="1" thickBot="1">
      <c r="A24" s="898" t="s">
        <v>266</v>
      </c>
      <c r="B24" s="887">
        <f>SUM(B20:B23)</f>
        <v>2352</v>
      </c>
      <c r="C24" s="900"/>
      <c r="D24" s="899"/>
    </row>
    <row r="25" ht="12.75">
      <c r="B25" s="579"/>
    </row>
    <row r="26" ht="12.75">
      <c r="B26" s="579"/>
    </row>
    <row r="27" ht="12.75">
      <c r="B27" s="457"/>
    </row>
    <row r="29" ht="12.75">
      <c r="B29" s="457"/>
    </row>
    <row r="31" ht="12.75">
      <c r="B31" s="457"/>
    </row>
  </sheetData>
  <sheetProtection/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9"/>
  <sheetViews>
    <sheetView zoomScale="90" zoomScaleNormal="90" zoomScalePageLayoutView="0" workbookViewId="0" topLeftCell="A1">
      <pane xSplit="1" ySplit="2" topLeftCell="B2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52" sqref="C252:D255"/>
    </sheetView>
  </sheetViews>
  <sheetFormatPr defaultColWidth="9.00390625" defaultRowHeight="12.75"/>
  <cols>
    <col min="1" max="1" width="48.625" style="1" customWidth="1"/>
    <col min="2" max="2" width="17.625" style="1" customWidth="1"/>
    <col min="3" max="3" width="10.875" style="1" customWidth="1"/>
    <col min="4" max="4" width="67.25390625" style="1" customWidth="1"/>
    <col min="5" max="16384" width="9.00390625" style="1" customWidth="1"/>
  </cols>
  <sheetData>
    <row r="1" spans="1:7" ht="20.25">
      <c r="A1" s="420" t="s">
        <v>1099</v>
      </c>
      <c r="C1" s="421" t="s">
        <v>266</v>
      </c>
      <c r="D1" s="458">
        <f>B15+B53+B182+B199+B214+B260</f>
        <v>61529</v>
      </c>
      <c r="F1" s="104"/>
      <c r="G1" s="104"/>
    </row>
    <row r="2" spans="1:4" ht="20.25" customHeight="1">
      <c r="A2" s="423" t="s">
        <v>1135</v>
      </c>
      <c r="D2" s="458"/>
    </row>
    <row r="3" spans="1:4" ht="19.5" customHeight="1">
      <c r="A3" s="459" t="s">
        <v>246</v>
      </c>
      <c r="D3" s="580"/>
    </row>
    <row r="4" ht="16.5" thickBot="1">
      <c r="A4" s="245" t="s">
        <v>511</v>
      </c>
    </row>
    <row r="5" spans="1:4" ht="15">
      <c r="A5" s="427" t="s">
        <v>486</v>
      </c>
      <c r="B5" s="937" t="s">
        <v>1110</v>
      </c>
      <c r="C5" s="460" t="s">
        <v>488</v>
      </c>
      <c r="D5" s="427" t="s">
        <v>489</v>
      </c>
    </row>
    <row r="6" spans="1:4" ht="15.75" thickBot="1">
      <c r="A6" s="430"/>
      <c r="B6" s="708" t="s">
        <v>401</v>
      </c>
      <c r="C6" s="432" t="s">
        <v>490</v>
      </c>
      <c r="D6" s="430" t="s">
        <v>512</v>
      </c>
    </row>
    <row r="7" spans="1:4" ht="14.25">
      <c r="A7" s="461" t="s">
        <v>513</v>
      </c>
      <c r="B7" s="709">
        <v>5612</v>
      </c>
      <c r="C7" s="462" t="s">
        <v>514</v>
      </c>
      <c r="D7" s="463" t="s">
        <v>515</v>
      </c>
    </row>
    <row r="8" spans="1:4" ht="14.25">
      <c r="A8" s="437" t="s">
        <v>516</v>
      </c>
      <c r="B8" s="710">
        <v>516</v>
      </c>
      <c r="C8" s="464" t="s">
        <v>514</v>
      </c>
      <c r="D8" s="434" t="s">
        <v>515</v>
      </c>
    </row>
    <row r="9" spans="1:4" ht="14.25">
      <c r="A9" s="437" t="s">
        <v>517</v>
      </c>
      <c r="B9" s="710">
        <v>476</v>
      </c>
      <c r="C9" s="464" t="s">
        <v>514</v>
      </c>
      <c r="D9" s="434" t="s">
        <v>515</v>
      </c>
    </row>
    <row r="10" spans="1:4" ht="14.25">
      <c r="A10" s="437" t="s">
        <v>518</v>
      </c>
      <c r="B10" s="710">
        <v>5796</v>
      </c>
      <c r="C10" s="464" t="s">
        <v>514</v>
      </c>
      <c r="D10" s="434" t="s">
        <v>515</v>
      </c>
    </row>
    <row r="11" spans="1:4" ht="14.25">
      <c r="A11" s="437" t="s">
        <v>519</v>
      </c>
      <c r="B11" s="725">
        <v>2180</v>
      </c>
      <c r="C11" s="464" t="s">
        <v>514</v>
      </c>
      <c r="D11" s="434" t="s">
        <v>515</v>
      </c>
    </row>
    <row r="12" spans="1:4" ht="14.25">
      <c r="A12" s="450" t="s">
        <v>520</v>
      </c>
      <c r="B12" s="711">
        <v>12499</v>
      </c>
      <c r="C12" s="465" t="s">
        <v>514</v>
      </c>
      <c r="D12" s="438" t="s">
        <v>515</v>
      </c>
    </row>
    <row r="13" spans="1:4" ht="14.25">
      <c r="A13" s="466" t="s">
        <v>521</v>
      </c>
      <c r="B13" s="712">
        <v>0</v>
      </c>
      <c r="C13" s="467" t="s">
        <v>885</v>
      </c>
      <c r="D13" s="575" t="s">
        <v>984</v>
      </c>
    </row>
    <row r="14" spans="1:4" ht="15" thickBot="1">
      <c r="A14" s="454" t="s">
        <v>522</v>
      </c>
      <c r="B14" s="713">
        <v>2056</v>
      </c>
      <c r="C14" s="468" t="s">
        <v>514</v>
      </c>
      <c r="D14" s="469" t="s">
        <v>515</v>
      </c>
    </row>
    <row r="15" spans="1:4" ht="15.75" thickBot="1">
      <c r="A15" s="440" t="s">
        <v>266</v>
      </c>
      <c r="B15" s="714">
        <f>SUM(B7:B14)</f>
        <v>29135</v>
      </c>
      <c r="C15" s="470"/>
      <c r="D15" s="456"/>
    </row>
    <row r="16" spans="1:3" ht="9.75" customHeight="1">
      <c r="A16" s="471"/>
      <c r="B16" s="715"/>
      <c r="C16" s="472"/>
    </row>
    <row r="17" spans="1:3" ht="16.5" thickBot="1">
      <c r="A17" s="245" t="s">
        <v>523</v>
      </c>
      <c r="B17" s="716"/>
      <c r="C17" s="473"/>
    </row>
    <row r="18" spans="1:4" ht="15">
      <c r="A18" s="427" t="s">
        <v>486</v>
      </c>
      <c r="B18" s="937" t="s">
        <v>1110</v>
      </c>
      <c r="C18" s="429" t="s">
        <v>488</v>
      </c>
      <c r="D18" s="427" t="s">
        <v>489</v>
      </c>
    </row>
    <row r="19" spans="1:4" ht="15.75" thickBot="1">
      <c r="A19" s="430"/>
      <c r="B19" s="708" t="s">
        <v>401</v>
      </c>
      <c r="C19" s="432" t="s">
        <v>490</v>
      </c>
      <c r="D19" s="447"/>
    </row>
    <row r="20" spans="1:4" ht="14.25">
      <c r="A20" s="448" t="s">
        <v>524</v>
      </c>
      <c r="B20" s="717">
        <v>240</v>
      </c>
      <c r="C20" s="474" t="s">
        <v>1084</v>
      </c>
      <c r="D20" s="577" t="s">
        <v>1101</v>
      </c>
    </row>
    <row r="21" spans="1:4" ht="14.25">
      <c r="A21" s="450" t="s">
        <v>524</v>
      </c>
      <c r="B21" s="718">
        <v>0</v>
      </c>
      <c r="C21" s="475" t="s">
        <v>525</v>
      </c>
      <c r="D21" s="476" t="s">
        <v>529</v>
      </c>
    </row>
    <row r="22" spans="1:6" ht="14.25">
      <c r="A22" s="450" t="s">
        <v>524</v>
      </c>
      <c r="B22" s="719">
        <v>0</v>
      </c>
      <c r="C22" s="465" t="s">
        <v>530</v>
      </c>
      <c r="D22" s="477" t="s">
        <v>531</v>
      </c>
      <c r="F22" s="104"/>
    </row>
    <row r="23" spans="1:4" ht="14.25">
      <c r="A23" s="450" t="s">
        <v>524</v>
      </c>
      <c r="B23" s="718">
        <v>39</v>
      </c>
      <c r="C23" s="465" t="s">
        <v>532</v>
      </c>
      <c r="D23" s="438" t="s">
        <v>533</v>
      </c>
    </row>
    <row r="24" spans="1:6" ht="14.25">
      <c r="A24" s="572" t="s">
        <v>524</v>
      </c>
      <c r="B24" s="718">
        <v>0</v>
      </c>
      <c r="C24" s="465" t="s">
        <v>581</v>
      </c>
      <c r="D24" s="575" t="s">
        <v>284</v>
      </c>
      <c r="F24" s="104"/>
    </row>
    <row r="25" spans="1:7" ht="14.25">
      <c r="A25" s="450" t="s">
        <v>524</v>
      </c>
      <c r="B25" s="719">
        <v>105</v>
      </c>
      <c r="C25" s="465" t="s">
        <v>534</v>
      </c>
      <c r="D25" s="477" t="s">
        <v>535</v>
      </c>
      <c r="G25" s="104"/>
    </row>
    <row r="26" spans="1:7" ht="14.25">
      <c r="A26" s="450" t="s">
        <v>524</v>
      </c>
      <c r="B26" s="719">
        <v>10</v>
      </c>
      <c r="C26" s="465" t="s">
        <v>536</v>
      </c>
      <c r="D26" s="477" t="s">
        <v>537</v>
      </c>
      <c r="G26" s="104"/>
    </row>
    <row r="27" spans="1:7" ht="14.25">
      <c r="A27" s="572" t="s">
        <v>524</v>
      </c>
      <c r="B27" s="718">
        <v>0</v>
      </c>
      <c r="C27" s="465" t="s">
        <v>761</v>
      </c>
      <c r="D27" s="477" t="s">
        <v>737</v>
      </c>
      <c r="G27" s="104"/>
    </row>
    <row r="28" spans="1:8" ht="14.25">
      <c r="A28" s="450" t="s">
        <v>524</v>
      </c>
      <c r="B28" s="720">
        <v>20</v>
      </c>
      <c r="C28" s="465" t="s">
        <v>538</v>
      </c>
      <c r="D28" s="477" t="s">
        <v>140</v>
      </c>
      <c r="F28" s="580"/>
      <c r="G28" s="311"/>
      <c r="H28" s="311"/>
    </row>
    <row r="29" spans="1:8" ht="14.25">
      <c r="A29" s="450" t="s">
        <v>524</v>
      </c>
      <c r="B29" s="718">
        <v>0</v>
      </c>
      <c r="C29" s="465" t="s">
        <v>504</v>
      </c>
      <c r="D29" s="438" t="s">
        <v>539</v>
      </c>
      <c r="F29" s="104"/>
      <c r="H29" s="580"/>
    </row>
    <row r="30" spans="1:5" ht="14.25">
      <c r="A30" s="450" t="s">
        <v>524</v>
      </c>
      <c r="B30" s="718">
        <v>0</v>
      </c>
      <c r="C30" s="475" t="s">
        <v>540</v>
      </c>
      <c r="D30" s="478" t="s">
        <v>541</v>
      </c>
      <c r="E30" s="104"/>
    </row>
    <row r="31" spans="1:6" ht="14.25">
      <c r="A31" s="450" t="s">
        <v>524</v>
      </c>
      <c r="B31" s="718">
        <v>0</v>
      </c>
      <c r="C31" s="475" t="s">
        <v>542</v>
      </c>
      <c r="D31" s="478" t="s">
        <v>543</v>
      </c>
      <c r="F31" s="104"/>
    </row>
    <row r="32" spans="1:6" ht="14.25">
      <c r="A32" s="450" t="s">
        <v>524</v>
      </c>
      <c r="B32" s="718">
        <v>0</v>
      </c>
      <c r="C32" s="475" t="s">
        <v>544</v>
      </c>
      <c r="D32" s="434" t="s">
        <v>545</v>
      </c>
      <c r="F32" s="104"/>
    </row>
    <row r="33" spans="1:7" ht="14.25">
      <c r="A33" s="450" t="s">
        <v>524</v>
      </c>
      <c r="B33" s="718">
        <v>0</v>
      </c>
      <c r="C33" s="465" t="s">
        <v>514</v>
      </c>
      <c r="D33" s="438" t="s">
        <v>515</v>
      </c>
      <c r="F33" s="104"/>
      <c r="G33" s="104"/>
    </row>
    <row r="34" spans="1:4" ht="14.25">
      <c r="A34" s="450" t="s">
        <v>524</v>
      </c>
      <c r="B34" s="718">
        <v>0</v>
      </c>
      <c r="C34" s="464" t="s">
        <v>546</v>
      </c>
      <c r="D34" s="434" t="s">
        <v>547</v>
      </c>
    </row>
    <row r="35" spans="1:4" ht="14.25">
      <c r="A35" s="450" t="s">
        <v>524</v>
      </c>
      <c r="B35" s="718">
        <v>0</v>
      </c>
      <c r="C35" s="464" t="s">
        <v>548</v>
      </c>
      <c r="D35" s="438" t="s">
        <v>549</v>
      </c>
    </row>
    <row r="36" spans="1:4" ht="14.25">
      <c r="A36" s="450" t="s">
        <v>524</v>
      </c>
      <c r="B36" s="718">
        <v>0</v>
      </c>
      <c r="C36" s="464" t="s">
        <v>550</v>
      </c>
      <c r="D36" s="434" t="s">
        <v>551</v>
      </c>
    </row>
    <row r="37" spans="1:4" ht="14.25">
      <c r="A37" s="572" t="s">
        <v>216</v>
      </c>
      <c r="B37" s="710">
        <v>240</v>
      </c>
      <c r="C37" s="464" t="s">
        <v>514</v>
      </c>
      <c r="D37" s="434" t="s">
        <v>515</v>
      </c>
    </row>
    <row r="38" spans="1:4" ht="14.25">
      <c r="A38" s="450" t="s">
        <v>552</v>
      </c>
      <c r="B38" s="710">
        <v>106</v>
      </c>
      <c r="C38" s="464" t="s">
        <v>514</v>
      </c>
      <c r="D38" s="434" t="s">
        <v>515</v>
      </c>
    </row>
    <row r="39" spans="1:4" ht="14.25">
      <c r="A39" s="450" t="s">
        <v>554</v>
      </c>
      <c r="B39" s="710">
        <v>0</v>
      </c>
      <c r="C39" s="464" t="s">
        <v>555</v>
      </c>
      <c r="D39" s="434" t="s">
        <v>556</v>
      </c>
    </row>
    <row r="40" spans="1:4" ht="14.25">
      <c r="A40" s="450" t="s">
        <v>557</v>
      </c>
      <c r="B40" s="711">
        <v>0</v>
      </c>
      <c r="C40" s="464" t="s">
        <v>514</v>
      </c>
      <c r="D40" s="434" t="s">
        <v>515</v>
      </c>
    </row>
    <row r="41" spans="1:4" ht="14.25">
      <c r="A41" s="450" t="s">
        <v>558</v>
      </c>
      <c r="B41" s="711">
        <v>0</v>
      </c>
      <c r="C41" s="464" t="s">
        <v>514</v>
      </c>
      <c r="D41" s="434" t="s">
        <v>515</v>
      </c>
    </row>
    <row r="42" spans="1:4" ht="14.25">
      <c r="A42" s="479" t="s">
        <v>559</v>
      </c>
      <c r="B42" s="711">
        <v>0</v>
      </c>
      <c r="C42" s="573" t="s">
        <v>525</v>
      </c>
      <c r="D42" s="574" t="s">
        <v>529</v>
      </c>
    </row>
    <row r="43" spans="1:4" ht="14.25">
      <c r="A43" s="450" t="s">
        <v>560</v>
      </c>
      <c r="B43" s="711">
        <v>1550</v>
      </c>
      <c r="C43" s="465" t="s">
        <v>561</v>
      </c>
      <c r="D43" s="438" t="s">
        <v>562</v>
      </c>
    </row>
    <row r="44" spans="1:4" ht="14.25">
      <c r="A44" s="450" t="s">
        <v>563</v>
      </c>
      <c r="B44" s="711">
        <v>45</v>
      </c>
      <c r="C44" s="467" t="s">
        <v>514</v>
      </c>
      <c r="D44" s="480" t="s">
        <v>515</v>
      </c>
    </row>
    <row r="45" spans="1:4" ht="14.25">
      <c r="A45" s="450" t="s">
        <v>564</v>
      </c>
      <c r="B45" s="710">
        <v>35</v>
      </c>
      <c r="C45" s="464" t="s">
        <v>514</v>
      </c>
      <c r="D45" s="434" t="s">
        <v>515</v>
      </c>
    </row>
    <row r="46" spans="1:4" ht="14.25">
      <c r="A46" s="450" t="s">
        <v>565</v>
      </c>
      <c r="B46" s="710">
        <v>10</v>
      </c>
      <c r="C46" s="464" t="s">
        <v>514</v>
      </c>
      <c r="D46" s="434" t="s">
        <v>515</v>
      </c>
    </row>
    <row r="47" spans="1:4" ht="14.25">
      <c r="A47" s="450" t="s">
        <v>565</v>
      </c>
      <c r="B47" s="710">
        <v>0</v>
      </c>
      <c r="C47" s="464" t="s">
        <v>1084</v>
      </c>
      <c r="D47" s="577" t="s">
        <v>1101</v>
      </c>
    </row>
    <row r="48" spans="1:4" ht="14.25">
      <c r="A48" s="450" t="s">
        <v>565</v>
      </c>
      <c r="B48" s="710">
        <v>0</v>
      </c>
      <c r="C48" s="464" t="s">
        <v>532</v>
      </c>
      <c r="D48" s="438" t="s">
        <v>533</v>
      </c>
    </row>
    <row r="49" spans="1:4" ht="14.25">
      <c r="A49" s="450" t="s">
        <v>565</v>
      </c>
      <c r="B49" s="710">
        <v>0</v>
      </c>
      <c r="C49" s="464" t="s">
        <v>514</v>
      </c>
      <c r="D49" s="434" t="s">
        <v>515</v>
      </c>
    </row>
    <row r="50" spans="1:4" ht="14.25">
      <c r="A50" s="450" t="s">
        <v>566</v>
      </c>
      <c r="B50" s="710">
        <v>0</v>
      </c>
      <c r="C50" s="464" t="s">
        <v>1084</v>
      </c>
      <c r="D50" s="577" t="s">
        <v>1101</v>
      </c>
    </row>
    <row r="51" spans="1:4" ht="14.25">
      <c r="A51" s="450" t="s">
        <v>566</v>
      </c>
      <c r="B51" s="710">
        <v>1</v>
      </c>
      <c r="C51" s="464" t="s">
        <v>514</v>
      </c>
      <c r="D51" s="434" t="s">
        <v>515</v>
      </c>
    </row>
    <row r="52" spans="1:4" ht="15" thickBot="1">
      <c r="A52" s="454" t="s">
        <v>567</v>
      </c>
      <c r="B52" s="710">
        <v>22</v>
      </c>
      <c r="C52" s="468" t="s">
        <v>514</v>
      </c>
      <c r="D52" s="434" t="s">
        <v>515</v>
      </c>
    </row>
    <row r="53" spans="1:4" ht="15.75" thickBot="1">
      <c r="A53" s="440" t="s">
        <v>266</v>
      </c>
      <c r="B53" s="721">
        <f>SUM(B20:B52)</f>
        <v>2423</v>
      </c>
      <c r="C53" s="481"/>
      <c r="D53" s="456"/>
    </row>
    <row r="54" spans="2:3" ht="12" customHeight="1">
      <c r="B54" s="722"/>
      <c r="C54" s="482"/>
    </row>
    <row r="55" spans="1:3" ht="16.5" thickBot="1">
      <c r="A55" s="245" t="s">
        <v>568</v>
      </c>
      <c r="B55" s="723"/>
      <c r="C55" s="482"/>
    </row>
    <row r="56" spans="1:4" ht="15">
      <c r="A56" s="427" t="s">
        <v>486</v>
      </c>
      <c r="B56" s="937" t="s">
        <v>1110</v>
      </c>
      <c r="C56" s="429" t="s">
        <v>488</v>
      </c>
      <c r="D56" s="427" t="s">
        <v>489</v>
      </c>
    </row>
    <row r="57" spans="1:4" ht="15.75" thickBot="1">
      <c r="A57" s="430"/>
      <c r="B57" s="708" t="s">
        <v>401</v>
      </c>
      <c r="C57" s="432" t="s">
        <v>490</v>
      </c>
      <c r="D57" s="430"/>
    </row>
    <row r="58" spans="1:4" ht="14.25">
      <c r="A58" s="448" t="s">
        <v>569</v>
      </c>
      <c r="B58" s="711">
        <v>0</v>
      </c>
      <c r="C58" s="474" t="s">
        <v>570</v>
      </c>
      <c r="D58" s="484" t="s">
        <v>571</v>
      </c>
    </row>
    <row r="59" spans="1:4" ht="14.25">
      <c r="A59" s="450" t="s">
        <v>569</v>
      </c>
      <c r="B59" s="711">
        <v>0</v>
      </c>
      <c r="C59" s="475" t="s">
        <v>506</v>
      </c>
      <c r="D59" s="478" t="s">
        <v>572</v>
      </c>
    </row>
    <row r="60" spans="1:4" ht="14.25">
      <c r="A60" s="450" t="s">
        <v>569</v>
      </c>
      <c r="B60" s="711">
        <v>0</v>
      </c>
      <c r="C60" s="465" t="s">
        <v>573</v>
      </c>
      <c r="D60" s="487" t="s">
        <v>574</v>
      </c>
    </row>
    <row r="61" spans="1:4" ht="14.25">
      <c r="A61" s="450" t="s">
        <v>569</v>
      </c>
      <c r="B61" s="711">
        <v>125</v>
      </c>
      <c r="C61" s="465" t="s">
        <v>885</v>
      </c>
      <c r="D61" s="575" t="s">
        <v>984</v>
      </c>
    </row>
    <row r="62" spans="1:7" ht="14.25">
      <c r="A62" s="450" t="s">
        <v>569</v>
      </c>
      <c r="B62" s="711">
        <v>8</v>
      </c>
      <c r="C62" s="465" t="s">
        <v>1083</v>
      </c>
      <c r="D62" s="575" t="s">
        <v>1102</v>
      </c>
      <c r="G62" s="104"/>
    </row>
    <row r="63" spans="1:6" ht="14.25">
      <c r="A63" s="450" t="s">
        <v>569</v>
      </c>
      <c r="B63" s="711">
        <v>63</v>
      </c>
      <c r="C63" s="464" t="s">
        <v>1084</v>
      </c>
      <c r="D63" s="577" t="s">
        <v>1101</v>
      </c>
      <c r="F63" s="104"/>
    </row>
    <row r="64" spans="1:6" ht="14.25">
      <c r="A64" s="450" t="s">
        <v>569</v>
      </c>
      <c r="B64" s="711">
        <v>0</v>
      </c>
      <c r="C64" s="465" t="s">
        <v>575</v>
      </c>
      <c r="D64" s="438" t="s">
        <v>576</v>
      </c>
      <c r="F64" s="657"/>
    </row>
    <row r="65" spans="1:8" ht="14.25">
      <c r="A65" s="450" t="s">
        <v>569</v>
      </c>
      <c r="B65" s="711">
        <v>0</v>
      </c>
      <c r="C65" s="465" t="s">
        <v>532</v>
      </c>
      <c r="D65" s="438" t="s">
        <v>533</v>
      </c>
      <c r="H65" s="104"/>
    </row>
    <row r="66" spans="1:4" ht="14.25">
      <c r="A66" s="450" t="s">
        <v>569</v>
      </c>
      <c r="B66" s="711">
        <v>0</v>
      </c>
      <c r="C66" s="465" t="s">
        <v>577</v>
      </c>
      <c r="D66" s="575" t="s">
        <v>136</v>
      </c>
    </row>
    <row r="67" spans="1:4" ht="14.25">
      <c r="A67" s="450" t="s">
        <v>569</v>
      </c>
      <c r="B67" s="711">
        <v>0</v>
      </c>
      <c r="C67" s="465" t="s">
        <v>578</v>
      </c>
      <c r="D67" s="575" t="s">
        <v>138</v>
      </c>
    </row>
    <row r="68" spans="1:4" ht="14.25">
      <c r="A68" s="450" t="s">
        <v>569</v>
      </c>
      <c r="B68" s="711">
        <v>0</v>
      </c>
      <c r="C68" s="465" t="s">
        <v>579</v>
      </c>
      <c r="D68" s="438" t="s">
        <v>580</v>
      </c>
    </row>
    <row r="69" spans="1:6" ht="14.25">
      <c r="A69" s="450" t="s">
        <v>569</v>
      </c>
      <c r="B69" s="711">
        <v>0</v>
      </c>
      <c r="C69" s="465" t="s">
        <v>581</v>
      </c>
      <c r="D69" s="438" t="s">
        <v>582</v>
      </c>
      <c r="F69" s="104"/>
    </row>
    <row r="70" spans="1:7" ht="14.25">
      <c r="A70" s="450" t="s">
        <v>569</v>
      </c>
      <c r="B70" s="711">
        <v>0</v>
      </c>
      <c r="C70" s="465" t="s">
        <v>530</v>
      </c>
      <c r="D70" s="477" t="s">
        <v>531</v>
      </c>
      <c r="G70" s="104"/>
    </row>
    <row r="71" spans="1:6" ht="14.25">
      <c r="A71" s="450" t="s">
        <v>569</v>
      </c>
      <c r="B71" s="711">
        <v>0</v>
      </c>
      <c r="C71" s="465" t="s">
        <v>534</v>
      </c>
      <c r="D71" s="438" t="s">
        <v>583</v>
      </c>
      <c r="F71" s="104"/>
    </row>
    <row r="72" spans="1:4" ht="14.25">
      <c r="A72" s="450" t="s">
        <v>569</v>
      </c>
      <c r="B72" s="711">
        <v>0</v>
      </c>
      <c r="C72" s="465" t="s">
        <v>584</v>
      </c>
      <c r="D72" s="489" t="s">
        <v>605</v>
      </c>
    </row>
    <row r="73" spans="1:4" ht="14.25">
      <c r="A73" s="450" t="s">
        <v>569</v>
      </c>
      <c r="B73" s="711">
        <v>0</v>
      </c>
      <c r="C73" s="465" t="s">
        <v>538</v>
      </c>
      <c r="D73" s="477" t="s">
        <v>140</v>
      </c>
    </row>
    <row r="74" spans="1:6" ht="14.25">
      <c r="A74" s="450" t="s">
        <v>569</v>
      </c>
      <c r="B74" s="711">
        <v>0</v>
      </c>
      <c r="C74" s="465" t="s">
        <v>504</v>
      </c>
      <c r="D74" s="438" t="s">
        <v>539</v>
      </c>
      <c r="F74" s="104"/>
    </row>
    <row r="75" spans="1:4" ht="14.25">
      <c r="A75" s="450" t="s">
        <v>569</v>
      </c>
      <c r="B75" s="711">
        <v>0</v>
      </c>
      <c r="C75" s="465" t="s">
        <v>540</v>
      </c>
      <c r="D75" s="478" t="s">
        <v>541</v>
      </c>
    </row>
    <row r="76" spans="1:4" ht="14.25">
      <c r="A76" s="450" t="s">
        <v>569</v>
      </c>
      <c r="B76" s="711">
        <v>0</v>
      </c>
      <c r="C76" s="465" t="s">
        <v>542</v>
      </c>
      <c r="D76" s="438" t="s">
        <v>606</v>
      </c>
    </row>
    <row r="77" spans="1:4" ht="14.25">
      <c r="A77" s="450" t="s">
        <v>569</v>
      </c>
      <c r="B77" s="711">
        <v>0</v>
      </c>
      <c r="C77" s="464" t="s">
        <v>561</v>
      </c>
      <c r="D77" s="434" t="s">
        <v>607</v>
      </c>
    </row>
    <row r="78" spans="1:4" ht="14.25">
      <c r="A78" s="450" t="s">
        <v>569</v>
      </c>
      <c r="B78" s="711">
        <v>0</v>
      </c>
      <c r="C78" s="464" t="s">
        <v>608</v>
      </c>
      <c r="D78" s="434" t="s">
        <v>609</v>
      </c>
    </row>
    <row r="79" spans="1:4" ht="14.25">
      <c r="A79" s="450" t="s">
        <v>569</v>
      </c>
      <c r="B79" s="711">
        <v>0</v>
      </c>
      <c r="C79" s="464" t="s">
        <v>544</v>
      </c>
      <c r="D79" s="434" t="s">
        <v>545</v>
      </c>
    </row>
    <row r="80" spans="1:6" ht="14.25">
      <c r="A80" s="450" t="s">
        <v>569</v>
      </c>
      <c r="B80" s="711">
        <v>0</v>
      </c>
      <c r="C80" s="464" t="s">
        <v>608</v>
      </c>
      <c r="D80" s="434" t="s">
        <v>610</v>
      </c>
      <c r="F80" s="104"/>
    </row>
    <row r="81" spans="1:4" ht="14.25">
      <c r="A81" s="450" t="s">
        <v>569</v>
      </c>
      <c r="B81" s="711">
        <v>0</v>
      </c>
      <c r="C81" s="465" t="s">
        <v>509</v>
      </c>
      <c r="D81" s="438" t="s">
        <v>611</v>
      </c>
    </row>
    <row r="82" spans="1:4" ht="14.25">
      <c r="A82" s="450" t="s">
        <v>569</v>
      </c>
      <c r="B82" s="711">
        <v>0</v>
      </c>
      <c r="C82" s="465" t="s">
        <v>499</v>
      </c>
      <c r="D82" s="575" t="s">
        <v>1091</v>
      </c>
    </row>
    <row r="83" spans="1:4" ht="14.25">
      <c r="A83" s="450" t="s">
        <v>569</v>
      </c>
      <c r="B83" s="711">
        <v>0</v>
      </c>
      <c r="C83" s="464" t="s">
        <v>612</v>
      </c>
      <c r="D83" s="577" t="s">
        <v>1092</v>
      </c>
    </row>
    <row r="84" spans="1:4" ht="14.25">
      <c r="A84" s="450" t="s">
        <v>569</v>
      </c>
      <c r="B84" s="711">
        <v>0</v>
      </c>
      <c r="C84" s="465" t="s">
        <v>613</v>
      </c>
      <c r="D84" s="575" t="s">
        <v>1093</v>
      </c>
    </row>
    <row r="85" spans="1:4" ht="14.25">
      <c r="A85" s="450" t="s">
        <v>569</v>
      </c>
      <c r="B85" s="711">
        <v>0</v>
      </c>
      <c r="C85" s="464" t="s">
        <v>615</v>
      </c>
      <c r="D85" s="438" t="s">
        <v>616</v>
      </c>
    </row>
    <row r="86" spans="1:4" ht="14.25">
      <c r="A86" s="450" t="s">
        <v>569</v>
      </c>
      <c r="B86" s="711">
        <v>45</v>
      </c>
      <c r="C86" s="464" t="s">
        <v>548</v>
      </c>
      <c r="D86" s="438" t="s">
        <v>549</v>
      </c>
    </row>
    <row r="87" spans="1:6" ht="14.25">
      <c r="A87" s="450" t="s">
        <v>569</v>
      </c>
      <c r="B87" s="711">
        <v>0</v>
      </c>
      <c r="C87" s="464" t="s">
        <v>546</v>
      </c>
      <c r="D87" s="434" t="s">
        <v>617</v>
      </c>
      <c r="F87" s="104"/>
    </row>
    <row r="88" spans="1:6" ht="14.25">
      <c r="A88" s="450" t="s">
        <v>618</v>
      </c>
      <c r="B88" s="711">
        <v>0</v>
      </c>
      <c r="C88" s="464" t="s">
        <v>573</v>
      </c>
      <c r="D88" s="434" t="s">
        <v>619</v>
      </c>
      <c r="F88" s="104"/>
    </row>
    <row r="89" spans="1:4" ht="14.25">
      <c r="A89" s="450" t="s">
        <v>620</v>
      </c>
      <c r="B89" s="711">
        <v>0</v>
      </c>
      <c r="C89" s="464" t="s">
        <v>532</v>
      </c>
      <c r="D89" s="438" t="s">
        <v>533</v>
      </c>
    </row>
    <row r="90" spans="1:8" ht="14.25">
      <c r="A90" s="450" t="s">
        <v>620</v>
      </c>
      <c r="B90" s="711">
        <v>0</v>
      </c>
      <c r="C90" s="464" t="s">
        <v>578</v>
      </c>
      <c r="D90" s="577" t="s">
        <v>138</v>
      </c>
      <c r="H90" s="104"/>
    </row>
    <row r="91" spans="1:4" ht="14.25">
      <c r="A91" s="450" t="s">
        <v>620</v>
      </c>
      <c r="B91" s="711">
        <v>0</v>
      </c>
      <c r="C91" s="464" t="s">
        <v>1084</v>
      </c>
      <c r="D91" s="577" t="s">
        <v>1101</v>
      </c>
    </row>
    <row r="92" spans="1:4" ht="14.25">
      <c r="A92" s="450" t="s">
        <v>621</v>
      </c>
      <c r="B92" s="711">
        <v>0</v>
      </c>
      <c r="C92" s="465" t="s">
        <v>540</v>
      </c>
      <c r="D92" s="476" t="s">
        <v>541</v>
      </c>
    </row>
    <row r="93" spans="1:4" ht="14.25">
      <c r="A93" s="572" t="s">
        <v>298</v>
      </c>
      <c r="B93" s="724">
        <v>0</v>
      </c>
      <c r="C93" s="464" t="s">
        <v>622</v>
      </c>
      <c r="D93" s="490" t="s">
        <v>623</v>
      </c>
    </row>
    <row r="94" spans="1:4" ht="14.25">
      <c r="A94" s="450" t="s">
        <v>624</v>
      </c>
      <c r="B94" s="710">
        <v>144</v>
      </c>
      <c r="C94" s="464" t="s">
        <v>534</v>
      </c>
      <c r="D94" s="434" t="s">
        <v>583</v>
      </c>
    </row>
    <row r="95" spans="1:4" ht="14.25">
      <c r="A95" s="450" t="s">
        <v>625</v>
      </c>
      <c r="B95" s="711">
        <v>0</v>
      </c>
      <c r="C95" s="464" t="s">
        <v>626</v>
      </c>
      <c r="D95" s="434" t="s">
        <v>627</v>
      </c>
    </row>
    <row r="96" spans="1:4" ht="14.25">
      <c r="A96" s="450" t="s">
        <v>625</v>
      </c>
      <c r="B96" s="711">
        <v>0</v>
      </c>
      <c r="C96" s="464" t="s">
        <v>885</v>
      </c>
      <c r="D96" s="577" t="s">
        <v>984</v>
      </c>
    </row>
    <row r="97" spans="1:4" ht="14.25">
      <c r="A97" s="450" t="s">
        <v>625</v>
      </c>
      <c r="B97" s="711">
        <v>0</v>
      </c>
      <c r="C97" s="464" t="s">
        <v>578</v>
      </c>
      <c r="D97" s="577" t="s">
        <v>138</v>
      </c>
    </row>
    <row r="98" spans="1:6" ht="14.25">
      <c r="A98" s="450" t="s">
        <v>625</v>
      </c>
      <c r="B98" s="711">
        <v>188</v>
      </c>
      <c r="C98" s="465" t="s">
        <v>579</v>
      </c>
      <c r="D98" s="438" t="s">
        <v>580</v>
      </c>
      <c r="F98" s="104"/>
    </row>
    <row r="99" spans="1:4" ht="14.25">
      <c r="A99" s="450" t="s">
        <v>625</v>
      </c>
      <c r="B99" s="725">
        <v>284</v>
      </c>
      <c r="C99" s="465" t="s">
        <v>581</v>
      </c>
      <c r="D99" s="438" t="s">
        <v>582</v>
      </c>
    </row>
    <row r="100" spans="1:7" ht="14.25">
      <c r="A100" s="450" t="s">
        <v>625</v>
      </c>
      <c r="B100" s="710">
        <v>871</v>
      </c>
      <c r="C100" s="465" t="s">
        <v>530</v>
      </c>
      <c r="D100" s="477" t="s">
        <v>531</v>
      </c>
      <c r="F100" s="104"/>
      <c r="G100" s="104"/>
    </row>
    <row r="101" spans="1:4" ht="14.25">
      <c r="A101" s="450" t="s">
        <v>625</v>
      </c>
      <c r="B101" s="724">
        <v>2082</v>
      </c>
      <c r="C101" s="465" t="s">
        <v>538</v>
      </c>
      <c r="D101" s="477" t="s">
        <v>140</v>
      </c>
    </row>
    <row r="102" spans="1:7" ht="14.25">
      <c r="A102" s="450" t="s">
        <v>625</v>
      </c>
      <c r="B102" s="711">
        <v>564</v>
      </c>
      <c r="C102" s="464" t="s">
        <v>504</v>
      </c>
      <c r="D102" s="434" t="s">
        <v>539</v>
      </c>
      <c r="F102" s="104"/>
      <c r="G102" s="104"/>
    </row>
    <row r="103" spans="1:6" ht="14.25">
      <c r="A103" s="450" t="s">
        <v>625</v>
      </c>
      <c r="B103" s="711">
        <v>196</v>
      </c>
      <c r="C103" s="464" t="s">
        <v>540</v>
      </c>
      <c r="D103" s="476" t="s">
        <v>541</v>
      </c>
      <c r="F103" s="104"/>
    </row>
    <row r="104" spans="1:6" ht="14.25">
      <c r="A104" s="450" t="s">
        <v>625</v>
      </c>
      <c r="B104" s="711">
        <v>25</v>
      </c>
      <c r="C104" s="465" t="s">
        <v>608</v>
      </c>
      <c r="D104" s="438" t="s">
        <v>628</v>
      </c>
      <c r="F104" s="104"/>
    </row>
    <row r="105" spans="1:4" ht="14.25">
      <c r="A105" s="450" t="s">
        <v>625</v>
      </c>
      <c r="B105" s="711">
        <v>802</v>
      </c>
      <c r="C105" s="465" t="s">
        <v>509</v>
      </c>
      <c r="D105" s="438" t="s">
        <v>611</v>
      </c>
    </row>
    <row r="106" spans="1:6" ht="14.25">
      <c r="A106" s="450" t="s">
        <v>625</v>
      </c>
      <c r="B106" s="711">
        <v>0</v>
      </c>
      <c r="C106" s="465" t="s">
        <v>499</v>
      </c>
      <c r="D106" s="575" t="s">
        <v>1091</v>
      </c>
      <c r="F106" s="104"/>
    </row>
    <row r="107" spans="1:6" ht="14.25">
      <c r="A107" s="450" t="s">
        <v>625</v>
      </c>
      <c r="B107" s="711">
        <v>0</v>
      </c>
      <c r="C107" s="465" t="s">
        <v>612</v>
      </c>
      <c r="D107" s="575" t="s">
        <v>1092</v>
      </c>
      <c r="F107" s="104"/>
    </row>
    <row r="108" spans="1:4" ht="14.25">
      <c r="A108" s="450" t="s">
        <v>625</v>
      </c>
      <c r="B108" s="711">
        <v>0</v>
      </c>
      <c r="C108" s="465" t="s">
        <v>613</v>
      </c>
      <c r="D108" s="575" t="s">
        <v>1093</v>
      </c>
    </row>
    <row r="109" spans="1:6" ht="14.25">
      <c r="A109" s="450" t="s">
        <v>625</v>
      </c>
      <c r="B109" s="711">
        <v>1073</v>
      </c>
      <c r="C109" s="465" t="s">
        <v>548</v>
      </c>
      <c r="D109" s="438" t="s">
        <v>549</v>
      </c>
      <c r="F109" s="104"/>
    </row>
    <row r="110" spans="1:4" ht="14.25">
      <c r="A110" s="450" t="s">
        <v>629</v>
      </c>
      <c r="B110" s="724">
        <v>30</v>
      </c>
      <c r="C110" s="465" t="s">
        <v>532</v>
      </c>
      <c r="D110" s="438" t="s">
        <v>533</v>
      </c>
    </row>
    <row r="111" spans="1:6" ht="14.25">
      <c r="A111" s="450" t="s">
        <v>629</v>
      </c>
      <c r="B111" s="724">
        <v>85</v>
      </c>
      <c r="C111" s="465" t="s">
        <v>532</v>
      </c>
      <c r="D111" s="438" t="s">
        <v>533</v>
      </c>
      <c r="F111" s="104"/>
    </row>
    <row r="112" spans="1:6" ht="14.25">
      <c r="A112" s="450" t="s">
        <v>629</v>
      </c>
      <c r="B112" s="711">
        <v>5</v>
      </c>
      <c r="C112" s="465" t="s">
        <v>538</v>
      </c>
      <c r="D112" s="477" t="s">
        <v>140</v>
      </c>
      <c r="F112" s="104"/>
    </row>
    <row r="113" spans="1:6" ht="14.25">
      <c r="A113" s="450" t="s">
        <v>629</v>
      </c>
      <c r="B113" s="710">
        <v>121</v>
      </c>
      <c r="C113" s="465" t="s">
        <v>540</v>
      </c>
      <c r="D113" s="478" t="s">
        <v>541</v>
      </c>
      <c r="F113" s="104"/>
    </row>
    <row r="114" spans="1:6" ht="14.25">
      <c r="A114" s="572" t="s">
        <v>629</v>
      </c>
      <c r="B114" s="710">
        <v>2</v>
      </c>
      <c r="C114" s="465" t="s">
        <v>647</v>
      </c>
      <c r="D114" s="478" t="s">
        <v>648</v>
      </c>
      <c r="F114" s="104"/>
    </row>
    <row r="115" spans="1:4" ht="14.25">
      <c r="A115" s="572" t="s">
        <v>875</v>
      </c>
      <c r="B115" s="710">
        <v>0</v>
      </c>
      <c r="C115" s="465" t="s">
        <v>525</v>
      </c>
      <c r="D115" s="438" t="s">
        <v>630</v>
      </c>
    </row>
    <row r="116" spans="1:6" ht="14.25">
      <c r="A116" s="572" t="s">
        <v>875</v>
      </c>
      <c r="B116" s="710">
        <v>18</v>
      </c>
      <c r="C116" s="465" t="s">
        <v>532</v>
      </c>
      <c r="D116" s="438" t="s">
        <v>533</v>
      </c>
      <c r="F116" s="104"/>
    </row>
    <row r="117" spans="1:6" ht="14.25">
      <c r="A117" s="572" t="s">
        <v>875</v>
      </c>
      <c r="B117" s="710">
        <v>90</v>
      </c>
      <c r="C117" s="464" t="s">
        <v>577</v>
      </c>
      <c r="D117" s="577" t="s">
        <v>136</v>
      </c>
      <c r="F117" s="104"/>
    </row>
    <row r="118" spans="1:7" ht="14.25">
      <c r="A118" s="572" t="s">
        <v>875</v>
      </c>
      <c r="B118" s="710">
        <v>0</v>
      </c>
      <c r="C118" s="464" t="s">
        <v>534</v>
      </c>
      <c r="D118" s="434" t="s">
        <v>583</v>
      </c>
      <c r="G118" s="104"/>
    </row>
    <row r="119" spans="1:7" ht="14.25">
      <c r="A119" s="572" t="s">
        <v>875</v>
      </c>
      <c r="B119" s="710">
        <v>675</v>
      </c>
      <c r="C119" s="464" t="s">
        <v>536</v>
      </c>
      <c r="D119" s="577" t="s">
        <v>780</v>
      </c>
      <c r="G119" s="104"/>
    </row>
    <row r="120" spans="1:7" ht="14.25">
      <c r="A120" s="572" t="s">
        <v>875</v>
      </c>
      <c r="B120" s="710">
        <v>0</v>
      </c>
      <c r="C120" s="464" t="s">
        <v>538</v>
      </c>
      <c r="D120" s="477" t="s">
        <v>140</v>
      </c>
      <c r="G120" s="104"/>
    </row>
    <row r="121" spans="1:6" ht="14.25">
      <c r="A121" s="572" t="s">
        <v>875</v>
      </c>
      <c r="B121" s="710">
        <v>0</v>
      </c>
      <c r="C121" s="464" t="s">
        <v>504</v>
      </c>
      <c r="D121" s="434" t="s">
        <v>539</v>
      </c>
      <c r="F121" s="104"/>
    </row>
    <row r="122" spans="1:4" ht="14.25">
      <c r="A122" s="572" t="s">
        <v>875</v>
      </c>
      <c r="B122" s="710">
        <v>0</v>
      </c>
      <c r="C122" s="464" t="s">
        <v>540</v>
      </c>
      <c r="D122" s="434" t="s">
        <v>541</v>
      </c>
    </row>
    <row r="123" spans="1:6" ht="14.25">
      <c r="A123" s="572" t="s">
        <v>875</v>
      </c>
      <c r="B123" s="710">
        <v>0</v>
      </c>
      <c r="C123" s="464" t="s">
        <v>561</v>
      </c>
      <c r="D123" s="434" t="s">
        <v>607</v>
      </c>
      <c r="F123" s="104"/>
    </row>
    <row r="124" spans="1:6" ht="14.25">
      <c r="A124" s="572" t="s">
        <v>875</v>
      </c>
      <c r="B124" s="710">
        <v>0</v>
      </c>
      <c r="C124" s="464" t="s">
        <v>631</v>
      </c>
      <c r="D124" s="434" t="s">
        <v>632</v>
      </c>
      <c r="F124" s="104"/>
    </row>
    <row r="125" spans="1:4" ht="14.25">
      <c r="A125" s="572" t="s">
        <v>875</v>
      </c>
      <c r="B125" s="710">
        <v>0</v>
      </c>
      <c r="C125" s="464" t="s">
        <v>514</v>
      </c>
      <c r="D125" s="434" t="s">
        <v>633</v>
      </c>
    </row>
    <row r="126" spans="1:6" ht="14.25">
      <c r="A126" s="450" t="s">
        <v>634</v>
      </c>
      <c r="B126" s="710">
        <v>0</v>
      </c>
      <c r="C126" s="464" t="s">
        <v>575</v>
      </c>
      <c r="D126" s="434" t="s">
        <v>576</v>
      </c>
      <c r="F126" s="104"/>
    </row>
    <row r="127" spans="1:8" ht="14.25">
      <c r="A127" s="450" t="s">
        <v>634</v>
      </c>
      <c r="B127" s="710">
        <v>0</v>
      </c>
      <c r="C127" s="464" t="s">
        <v>532</v>
      </c>
      <c r="D127" s="438" t="s">
        <v>533</v>
      </c>
      <c r="H127" s="104"/>
    </row>
    <row r="128" spans="1:4" ht="14.25">
      <c r="A128" s="450" t="s">
        <v>634</v>
      </c>
      <c r="B128" s="710">
        <v>0</v>
      </c>
      <c r="C128" s="464" t="s">
        <v>577</v>
      </c>
      <c r="D128" s="577" t="s">
        <v>136</v>
      </c>
    </row>
    <row r="129" spans="1:4" ht="14.25">
      <c r="A129" s="450" t="s">
        <v>634</v>
      </c>
      <c r="B129" s="710">
        <v>0</v>
      </c>
      <c r="C129" s="464" t="s">
        <v>538</v>
      </c>
      <c r="D129" s="477" t="s">
        <v>140</v>
      </c>
    </row>
    <row r="130" spans="1:4" ht="14.25">
      <c r="A130" s="450" t="s">
        <v>634</v>
      </c>
      <c r="B130" s="710">
        <v>0</v>
      </c>
      <c r="C130" s="464" t="s">
        <v>542</v>
      </c>
      <c r="D130" s="434" t="s">
        <v>606</v>
      </c>
    </row>
    <row r="131" spans="1:4" ht="14.25">
      <c r="A131" s="450" t="s">
        <v>635</v>
      </c>
      <c r="B131" s="710">
        <v>83</v>
      </c>
      <c r="C131" s="464" t="s">
        <v>577</v>
      </c>
      <c r="D131" s="577" t="s">
        <v>136</v>
      </c>
    </row>
    <row r="132" spans="1:6" ht="14.25">
      <c r="A132" s="450" t="s">
        <v>635</v>
      </c>
      <c r="B132" s="710">
        <v>0</v>
      </c>
      <c r="C132" s="465" t="s">
        <v>578</v>
      </c>
      <c r="D132" s="577" t="s">
        <v>138</v>
      </c>
      <c r="F132" s="104"/>
    </row>
    <row r="133" spans="1:6" ht="14.25">
      <c r="A133" s="572" t="s">
        <v>635</v>
      </c>
      <c r="B133" s="710">
        <v>0</v>
      </c>
      <c r="C133" s="465" t="s">
        <v>538</v>
      </c>
      <c r="D133" s="477" t="s">
        <v>140</v>
      </c>
      <c r="F133" s="104"/>
    </row>
    <row r="134" spans="1:4" ht="14.25">
      <c r="A134" s="450" t="s">
        <v>635</v>
      </c>
      <c r="B134" s="710">
        <v>0</v>
      </c>
      <c r="C134" s="467" t="s">
        <v>542</v>
      </c>
      <c r="D134" s="452" t="s">
        <v>606</v>
      </c>
    </row>
    <row r="135" spans="1:4" ht="14.25">
      <c r="A135" s="450" t="s">
        <v>636</v>
      </c>
      <c r="B135" s="710">
        <v>0</v>
      </c>
      <c r="C135" s="465" t="s">
        <v>525</v>
      </c>
      <c r="D135" s="438" t="s">
        <v>630</v>
      </c>
    </row>
    <row r="136" spans="1:4" ht="14.25">
      <c r="A136" s="450" t="s">
        <v>636</v>
      </c>
      <c r="B136" s="710">
        <v>5</v>
      </c>
      <c r="C136" s="465" t="s">
        <v>885</v>
      </c>
      <c r="D136" s="575" t="s">
        <v>984</v>
      </c>
    </row>
    <row r="137" spans="1:6" ht="14.25">
      <c r="A137" s="450" t="s">
        <v>636</v>
      </c>
      <c r="B137" s="725">
        <v>45</v>
      </c>
      <c r="C137" s="465" t="s">
        <v>532</v>
      </c>
      <c r="D137" s="438" t="s">
        <v>533</v>
      </c>
      <c r="F137" s="104"/>
    </row>
    <row r="138" spans="1:6" ht="14.25">
      <c r="A138" s="450" t="s">
        <v>636</v>
      </c>
      <c r="B138" s="710">
        <v>0</v>
      </c>
      <c r="C138" s="464" t="s">
        <v>577</v>
      </c>
      <c r="D138" s="577" t="s">
        <v>136</v>
      </c>
      <c r="F138" s="104"/>
    </row>
    <row r="139" spans="1:6" ht="14.25">
      <c r="A139" s="450" t="s">
        <v>636</v>
      </c>
      <c r="B139" s="711">
        <v>25</v>
      </c>
      <c r="C139" s="464" t="s">
        <v>578</v>
      </c>
      <c r="D139" s="577" t="s">
        <v>138</v>
      </c>
      <c r="F139" s="580"/>
    </row>
    <row r="140" spans="1:6" ht="14.25">
      <c r="A140" s="450" t="s">
        <v>636</v>
      </c>
      <c r="B140" s="724">
        <v>37</v>
      </c>
      <c r="C140" s="625" t="s">
        <v>579</v>
      </c>
      <c r="D140" s="438" t="s">
        <v>580</v>
      </c>
      <c r="F140" s="104"/>
    </row>
    <row r="141" spans="1:6" ht="14.25">
      <c r="A141" s="450" t="s">
        <v>636</v>
      </c>
      <c r="B141" s="724">
        <v>294</v>
      </c>
      <c r="C141" s="625" t="s">
        <v>581</v>
      </c>
      <c r="D141" s="438" t="s">
        <v>582</v>
      </c>
      <c r="F141" s="104"/>
    </row>
    <row r="142" spans="1:6" ht="14.25">
      <c r="A142" s="450" t="s">
        <v>636</v>
      </c>
      <c r="B142" s="724">
        <v>34</v>
      </c>
      <c r="C142" s="625" t="s">
        <v>530</v>
      </c>
      <c r="D142" s="477" t="s">
        <v>531</v>
      </c>
      <c r="F142" s="104"/>
    </row>
    <row r="143" spans="1:6" ht="14.25">
      <c r="A143" s="450" t="s">
        <v>636</v>
      </c>
      <c r="B143" s="724">
        <v>0</v>
      </c>
      <c r="C143" s="625" t="s">
        <v>637</v>
      </c>
      <c r="D143" s="477" t="s">
        <v>638</v>
      </c>
      <c r="F143" s="104"/>
    </row>
    <row r="144" spans="1:7" ht="14.25">
      <c r="A144" s="450" t="s">
        <v>636</v>
      </c>
      <c r="B144" s="724">
        <v>821</v>
      </c>
      <c r="C144" s="625" t="s">
        <v>538</v>
      </c>
      <c r="D144" s="477" t="s">
        <v>140</v>
      </c>
      <c r="F144" s="104"/>
      <c r="G144" s="104"/>
    </row>
    <row r="145" spans="1:4" ht="14.25">
      <c r="A145" s="450" t="s">
        <v>636</v>
      </c>
      <c r="B145" s="724">
        <v>505</v>
      </c>
      <c r="C145" s="625" t="s">
        <v>504</v>
      </c>
      <c r="D145" s="438" t="s">
        <v>539</v>
      </c>
    </row>
    <row r="146" spans="1:8" ht="14.25">
      <c r="A146" s="450" t="s">
        <v>636</v>
      </c>
      <c r="B146" s="725">
        <v>559</v>
      </c>
      <c r="C146" s="625" t="s">
        <v>540</v>
      </c>
      <c r="D146" s="478" t="s">
        <v>541</v>
      </c>
      <c r="F146" s="104"/>
      <c r="H146" s="104"/>
    </row>
    <row r="147" spans="1:4" ht="14.25">
      <c r="A147" s="450" t="s">
        <v>636</v>
      </c>
      <c r="B147" s="724">
        <v>902</v>
      </c>
      <c r="C147" s="573" t="s">
        <v>548</v>
      </c>
      <c r="D147" s="438" t="s">
        <v>549</v>
      </c>
    </row>
    <row r="148" spans="1:8" ht="14.25">
      <c r="A148" s="450" t="s">
        <v>636</v>
      </c>
      <c r="B148" s="724">
        <v>0</v>
      </c>
      <c r="C148" s="573" t="s">
        <v>542</v>
      </c>
      <c r="D148" s="438" t="s">
        <v>606</v>
      </c>
      <c r="H148" s="104"/>
    </row>
    <row r="149" spans="1:6" ht="14.25">
      <c r="A149" s="450" t="s">
        <v>636</v>
      </c>
      <c r="B149" s="724">
        <v>470</v>
      </c>
      <c r="C149" s="573" t="s">
        <v>561</v>
      </c>
      <c r="D149" s="438" t="s">
        <v>607</v>
      </c>
      <c r="F149" s="104"/>
    </row>
    <row r="150" spans="1:4" ht="14.25">
      <c r="A150" s="450" t="s">
        <v>636</v>
      </c>
      <c r="B150" s="711">
        <v>20</v>
      </c>
      <c r="C150" s="464" t="s">
        <v>608</v>
      </c>
      <c r="D150" s="438" t="s">
        <v>609</v>
      </c>
    </row>
    <row r="151" spans="1:6" ht="14.25">
      <c r="A151" s="450" t="s">
        <v>636</v>
      </c>
      <c r="B151" s="711">
        <v>0</v>
      </c>
      <c r="C151" s="464" t="s">
        <v>544</v>
      </c>
      <c r="D151" s="438" t="s">
        <v>545</v>
      </c>
      <c r="F151" s="104"/>
    </row>
    <row r="152" spans="1:6" ht="14.25">
      <c r="A152" s="450" t="s">
        <v>636</v>
      </c>
      <c r="B152" s="711">
        <v>18</v>
      </c>
      <c r="C152" s="464" t="s">
        <v>546</v>
      </c>
      <c r="D152" s="575" t="s">
        <v>617</v>
      </c>
      <c r="F152" s="104"/>
    </row>
    <row r="153" spans="1:4" ht="14.25">
      <c r="A153" s="572" t="s">
        <v>260</v>
      </c>
      <c r="B153" s="711">
        <v>0</v>
      </c>
      <c r="C153" s="464" t="s">
        <v>548</v>
      </c>
      <c r="D153" s="438" t="s">
        <v>549</v>
      </c>
    </row>
    <row r="154" spans="1:4" ht="14.25">
      <c r="A154" s="572" t="s">
        <v>260</v>
      </c>
      <c r="B154" s="711">
        <v>0</v>
      </c>
      <c r="C154" s="464" t="s">
        <v>1084</v>
      </c>
      <c r="D154" s="577" t="s">
        <v>1101</v>
      </c>
    </row>
    <row r="155" spans="1:4" ht="14.25">
      <c r="A155" s="572" t="s">
        <v>260</v>
      </c>
      <c r="B155" s="724">
        <v>0</v>
      </c>
      <c r="C155" s="464" t="s">
        <v>532</v>
      </c>
      <c r="D155" s="438" t="s">
        <v>533</v>
      </c>
    </row>
    <row r="156" spans="1:4" ht="14.25">
      <c r="A156" s="572" t="s">
        <v>260</v>
      </c>
      <c r="B156" s="711">
        <v>0</v>
      </c>
      <c r="C156" s="464" t="s">
        <v>577</v>
      </c>
      <c r="D156" s="577" t="s">
        <v>136</v>
      </c>
    </row>
    <row r="157" spans="1:4" ht="14.25">
      <c r="A157" s="572" t="s">
        <v>260</v>
      </c>
      <c r="B157" s="711">
        <v>0</v>
      </c>
      <c r="C157" s="464" t="s">
        <v>499</v>
      </c>
      <c r="D157" s="575" t="s">
        <v>1091</v>
      </c>
    </row>
    <row r="158" spans="1:4" ht="14.25">
      <c r="A158" s="491">
        <v>2329</v>
      </c>
      <c r="B158" s="724">
        <v>0</v>
      </c>
      <c r="C158" s="573" t="s">
        <v>496</v>
      </c>
      <c r="D158" s="674" t="s">
        <v>905</v>
      </c>
    </row>
    <row r="159" spans="1:4" ht="14.25">
      <c r="A159" s="450" t="s">
        <v>639</v>
      </c>
      <c r="B159" s="711">
        <v>0</v>
      </c>
      <c r="C159" s="464" t="s">
        <v>570</v>
      </c>
      <c r="D159" s="434" t="s">
        <v>571</v>
      </c>
    </row>
    <row r="160" spans="1:6" ht="14.25">
      <c r="A160" s="450" t="s">
        <v>639</v>
      </c>
      <c r="B160" s="711">
        <v>0</v>
      </c>
      <c r="C160" s="464" t="s">
        <v>885</v>
      </c>
      <c r="D160" s="577" t="s">
        <v>984</v>
      </c>
      <c r="F160" s="104"/>
    </row>
    <row r="161" spans="1:4" ht="14.25">
      <c r="A161" s="450" t="s">
        <v>639</v>
      </c>
      <c r="B161" s="711">
        <v>0</v>
      </c>
      <c r="C161" s="465" t="s">
        <v>1083</v>
      </c>
      <c r="D161" s="575" t="s">
        <v>1102</v>
      </c>
    </row>
    <row r="162" spans="1:4" ht="14.25">
      <c r="A162" s="450" t="s">
        <v>639</v>
      </c>
      <c r="B162" s="711">
        <v>0</v>
      </c>
      <c r="C162" s="465" t="s">
        <v>578</v>
      </c>
      <c r="D162" s="577" t="s">
        <v>138</v>
      </c>
    </row>
    <row r="163" spans="1:4" ht="14.25">
      <c r="A163" s="450" t="s">
        <v>639</v>
      </c>
      <c r="B163" s="711">
        <v>0</v>
      </c>
      <c r="C163" s="465" t="s">
        <v>532</v>
      </c>
      <c r="D163" s="438" t="s">
        <v>533</v>
      </c>
    </row>
    <row r="164" spans="1:4" ht="14.25">
      <c r="A164" s="450" t="s">
        <v>639</v>
      </c>
      <c r="B164" s="711">
        <v>0</v>
      </c>
      <c r="C164" s="464" t="s">
        <v>640</v>
      </c>
      <c r="D164" s="577" t="s">
        <v>136</v>
      </c>
    </row>
    <row r="165" spans="1:4" ht="14.25">
      <c r="A165" s="572" t="s">
        <v>639</v>
      </c>
      <c r="B165" s="711">
        <v>266</v>
      </c>
      <c r="C165" s="464" t="s">
        <v>761</v>
      </c>
      <c r="D165" s="577" t="s">
        <v>623</v>
      </c>
    </row>
    <row r="166" spans="1:4" ht="14.25">
      <c r="A166" s="450" t="s">
        <v>639</v>
      </c>
      <c r="B166" s="711">
        <v>0</v>
      </c>
      <c r="C166" s="464" t="s">
        <v>538</v>
      </c>
      <c r="D166" s="477" t="s">
        <v>140</v>
      </c>
    </row>
    <row r="167" spans="1:6" ht="14.25">
      <c r="A167" s="450" t="s">
        <v>639</v>
      </c>
      <c r="B167" s="711">
        <v>0</v>
      </c>
      <c r="C167" s="464" t="s">
        <v>540</v>
      </c>
      <c r="D167" s="478" t="s">
        <v>541</v>
      </c>
      <c r="F167" s="104"/>
    </row>
    <row r="168" spans="1:6" ht="14.25">
      <c r="A168" s="491">
        <v>2329</v>
      </c>
      <c r="B168" s="711">
        <v>43</v>
      </c>
      <c r="C168" s="464" t="s">
        <v>561</v>
      </c>
      <c r="D168" s="492" t="s">
        <v>607</v>
      </c>
      <c r="F168" s="104"/>
    </row>
    <row r="169" spans="1:4" ht="14.25">
      <c r="A169" s="491">
        <v>2329</v>
      </c>
      <c r="B169" s="711">
        <v>55</v>
      </c>
      <c r="C169" s="464" t="s">
        <v>534</v>
      </c>
      <c r="D169" s="492" t="s">
        <v>583</v>
      </c>
    </row>
    <row r="170" spans="1:4" ht="14.25">
      <c r="A170" s="491">
        <v>2329</v>
      </c>
      <c r="B170" s="711">
        <v>0</v>
      </c>
      <c r="C170" s="464" t="s">
        <v>688</v>
      </c>
      <c r="D170" s="489" t="s">
        <v>834</v>
      </c>
    </row>
    <row r="171" spans="1:6" ht="14.25">
      <c r="A171" s="491">
        <v>2329</v>
      </c>
      <c r="B171" s="711">
        <v>0</v>
      </c>
      <c r="C171" s="464" t="s">
        <v>544</v>
      </c>
      <c r="D171" s="434" t="s">
        <v>545</v>
      </c>
      <c r="F171" s="104"/>
    </row>
    <row r="172" spans="1:4" ht="14.25">
      <c r="A172" s="491">
        <v>2329</v>
      </c>
      <c r="B172" s="711">
        <v>0</v>
      </c>
      <c r="C172" s="464" t="s">
        <v>499</v>
      </c>
      <c r="D172" s="575" t="s">
        <v>1091</v>
      </c>
    </row>
    <row r="173" spans="1:4" ht="14.25">
      <c r="A173" s="450" t="s">
        <v>639</v>
      </c>
      <c r="B173" s="711">
        <v>0</v>
      </c>
      <c r="C173" s="464" t="s">
        <v>612</v>
      </c>
      <c r="D173" s="575" t="s">
        <v>1092</v>
      </c>
    </row>
    <row r="174" spans="1:4" ht="14.25">
      <c r="A174" s="491">
        <v>2329</v>
      </c>
      <c r="B174" s="711">
        <v>0</v>
      </c>
      <c r="C174" s="464" t="s">
        <v>641</v>
      </c>
      <c r="D174" s="434" t="s">
        <v>642</v>
      </c>
    </row>
    <row r="175" spans="1:4" ht="14.25">
      <c r="A175" s="491">
        <v>2329</v>
      </c>
      <c r="B175" s="711">
        <v>0</v>
      </c>
      <c r="C175" s="464" t="s">
        <v>631</v>
      </c>
      <c r="D175" s="434" t="s">
        <v>632</v>
      </c>
    </row>
    <row r="176" spans="1:4" ht="14.25">
      <c r="A176" s="491">
        <v>2329</v>
      </c>
      <c r="B176" s="711">
        <v>0</v>
      </c>
      <c r="C176" s="464" t="s">
        <v>514</v>
      </c>
      <c r="D176" s="434" t="s">
        <v>633</v>
      </c>
    </row>
    <row r="177" spans="1:4" ht="14.25">
      <c r="A177" s="491">
        <v>2329</v>
      </c>
      <c r="B177" s="711">
        <v>0</v>
      </c>
      <c r="C177" s="464" t="s">
        <v>615</v>
      </c>
      <c r="D177" s="438" t="s">
        <v>616</v>
      </c>
    </row>
    <row r="178" spans="1:4" ht="14.25">
      <c r="A178" s="491">
        <v>2329</v>
      </c>
      <c r="B178" s="711">
        <v>0</v>
      </c>
      <c r="C178" s="464" t="s">
        <v>643</v>
      </c>
      <c r="D178" s="438" t="s">
        <v>644</v>
      </c>
    </row>
    <row r="179" spans="1:4" ht="14.25">
      <c r="A179" s="450" t="s">
        <v>645</v>
      </c>
      <c r="B179" s="711">
        <v>0</v>
      </c>
      <c r="C179" s="465" t="s">
        <v>577</v>
      </c>
      <c r="D179" s="577" t="s">
        <v>136</v>
      </c>
    </row>
    <row r="180" spans="1:4" ht="14.25">
      <c r="A180" s="450" t="s">
        <v>646</v>
      </c>
      <c r="B180" s="726">
        <v>113</v>
      </c>
      <c r="C180" s="465" t="s">
        <v>647</v>
      </c>
      <c r="D180" s="438" t="s">
        <v>648</v>
      </c>
    </row>
    <row r="181" spans="1:4" ht="15" thickBot="1">
      <c r="A181" s="454" t="s">
        <v>646</v>
      </c>
      <c r="B181" s="713">
        <v>0</v>
      </c>
      <c r="C181" s="468" t="s">
        <v>612</v>
      </c>
      <c r="D181" s="575" t="s">
        <v>1092</v>
      </c>
    </row>
    <row r="182" spans="1:4" ht="15.75" thickBot="1">
      <c r="A182" s="440" t="s">
        <v>266</v>
      </c>
      <c r="B182" s="727">
        <f>SUM(B58:B181)</f>
        <v>11791</v>
      </c>
      <c r="C182" s="441"/>
      <c r="D182" s="440"/>
    </row>
    <row r="183" spans="1:4" ht="8.25" customHeight="1">
      <c r="A183" s="494"/>
      <c r="B183" s="728"/>
      <c r="C183" s="482"/>
      <c r="D183" s="494"/>
    </row>
    <row r="184" spans="1:3" ht="16.5" thickBot="1">
      <c r="A184" s="245" t="s">
        <v>649</v>
      </c>
      <c r="B184" s="729"/>
      <c r="C184" s="426"/>
    </row>
    <row r="185" spans="1:4" ht="15">
      <c r="A185" s="427" t="s">
        <v>486</v>
      </c>
      <c r="B185" s="937" t="s">
        <v>1110</v>
      </c>
      <c r="C185" s="429" t="s">
        <v>488</v>
      </c>
      <c r="D185" s="427" t="s">
        <v>489</v>
      </c>
    </row>
    <row r="186" spans="1:4" ht="15.75" thickBot="1">
      <c r="A186" s="430"/>
      <c r="B186" s="708" t="s">
        <v>401</v>
      </c>
      <c r="C186" s="432" t="s">
        <v>490</v>
      </c>
      <c r="D186" s="430"/>
    </row>
    <row r="187" spans="1:4" ht="14.25">
      <c r="A187" s="626" t="s">
        <v>650</v>
      </c>
      <c r="B187" s="730">
        <v>0</v>
      </c>
      <c r="C187" s="483" t="s">
        <v>626</v>
      </c>
      <c r="D187" s="495" t="s">
        <v>651</v>
      </c>
    </row>
    <row r="188" spans="1:4" ht="14.25">
      <c r="A188" s="628" t="s">
        <v>650</v>
      </c>
      <c r="B188" s="731">
        <v>140</v>
      </c>
      <c r="C188" s="485" t="s">
        <v>652</v>
      </c>
      <c r="D188" s="496" t="s">
        <v>653</v>
      </c>
    </row>
    <row r="189" spans="1:4" ht="14.25">
      <c r="A189" s="628" t="s">
        <v>650</v>
      </c>
      <c r="B189" s="732">
        <v>0</v>
      </c>
      <c r="C189" s="485" t="s">
        <v>575</v>
      </c>
      <c r="D189" s="496" t="s">
        <v>477</v>
      </c>
    </row>
    <row r="190" spans="1:4" ht="14.25">
      <c r="A190" s="628" t="s">
        <v>654</v>
      </c>
      <c r="B190" s="732">
        <v>0</v>
      </c>
      <c r="C190" s="486" t="s">
        <v>532</v>
      </c>
      <c r="D190" s="438" t="s">
        <v>533</v>
      </c>
    </row>
    <row r="191" spans="1:4" ht="14.25">
      <c r="A191" s="628" t="s">
        <v>654</v>
      </c>
      <c r="B191" s="732">
        <v>0</v>
      </c>
      <c r="C191" s="486" t="s">
        <v>538</v>
      </c>
      <c r="D191" s="477" t="s">
        <v>140</v>
      </c>
    </row>
    <row r="192" spans="1:6" ht="14.25">
      <c r="A192" s="628" t="s">
        <v>655</v>
      </c>
      <c r="B192" s="733">
        <v>2935</v>
      </c>
      <c r="C192" s="486" t="s">
        <v>615</v>
      </c>
      <c r="D192" s="575" t="s">
        <v>951</v>
      </c>
      <c r="F192" s="104"/>
    </row>
    <row r="193" spans="1:7" ht="14.25">
      <c r="A193" s="628" t="s">
        <v>656</v>
      </c>
      <c r="B193" s="733">
        <v>1755</v>
      </c>
      <c r="C193" s="433" t="s">
        <v>615</v>
      </c>
      <c r="D193" s="575" t="s">
        <v>253</v>
      </c>
      <c r="F193" s="104"/>
      <c r="G193" s="104"/>
    </row>
    <row r="194" spans="1:4" ht="14.25">
      <c r="A194" s="628" t="s">
        <v>657</v>
      </c>
      <c r="B194" s="733">
        <v>310</v>
      </c>
      <c r="C194" s="433" t="s">
        <v>615</v>
      </c>
      <c r="D194" s="575" t="s">
        <v>254</v>
      </c>
    </row>
    <row r="195" spans="1:4" ht="14.25">
      <c r="A195" s="629" t="s">
        <v>1112</v>
      </c>
      <c r="B195" s="732">
        <v>3</v>
      </c>
      <c r="C195" s="433" t="s">
        <v>615</v>
      </c>
      <c r="D195" s="577" t="s">
        <v>1113</v>
      </c>
    </row>
    <row r="196" spans="1:6" ht="14.25">
      <c r="A196" s="349" t="s">
        <v>491</v>
      </c>
      <c r="B196" s="732">
        <v>0</v>
      </c>
      <c r="C196" s="433" t="s">
        <v>492</v>
      </c>
      <c r="D196" s="434" t="s">
        <v>493</v>
      </c>
      <c r="F196" s="104"/>
    </row>
    <row r="197" spans="1:4" ht="14.25">
      <c r="A197" s="349" t="s">
        <v>494</v>
      </c>
      <c r="B197" s="732">
        <v>0</v>
      </c>
      <c r="C197" s="433" t="s">
        <v>492</v>
      </c>
      <c r="D197" s="434"/>
    </row>
    <row r="198" spans="1:4" ht="15" thickBot="1">
      <c r="A198" s="631" t="s">
        <v>501</v>
      </c>
      <c r="B198" s="732">
        <v>0</v>
      </c>
      <c r="C198" s="439" t="s">
        <v>492</v>
      </c>
      <c r="D198" s="434"/>
    </row>
    <row r="199" spans="1:4" ht="15.75" thickBot="1">
      <c r="A199" s="519" t="s">
        <v>266</v>
      </c>
      <c r="B199" s="714">
        <f>SUM(B187:B198)</f>
        <v>5143</v>
      </c>
      <c r="C199" s="441"/>
      <c r="D199" s="440"/>
    </row>
    <row r="200" spans="1:4" ht="7.5" customHeight="1">
      <c r="A200" s="497"/>
      <c r="B200" s="734"/>
      <c r="C200" s="498"/>
      <c r="D200" s="497"/>
    </row>
    <row r="201" spans="1:3" ht="16.5" thickBot="1">
      <c r="A201" s="245" t="s">
        <v>658</v>
      </c>
      <c r="B201" s="729"/>
      <c r="C201" s="426"/>
    </row>
    <row r="202" spans="1:4" ht="15">
      <c r="A202" s="427" t="s">
        <v>486</v>
      </c>
      <c r="B202" s="937" t="s">
        <v>1110</v>
      </c>
      <c r="C202" s="429" t="s">
        <v>488</v>
      </c>
      <c r="D202" s="427" t="s">
        <v>489</v>
      </c>
    </row>
    <row r="203" spans="1:4" ht="15.75" thickBot="1">
      <c r="A203" s="430"/>
      <c r="B203" s="708" t="s">
        <v>401</v>
      </c>
      <c r="C203" s="432" t="s">
        <v>490</v>
      </c>
      <c r="D203" s="430"/>
    </row>
    <row r="204" spans="1:4" ht="14.25">
      <c r="A204" s="461" t="s">
        <v>659</v>
      </c>
      <c r="B204" s="735">
        <v>1000</v>
      </c>
      <c r="C204" s="483" t="s">
        <v>536</v>
      </c>
      <c r="D204" s="935" t="s">
        <v>780</v>
      </c>
    </row>
    <row r="205" spans="1:4" ht="14.25">
      <c r="A205" s="437" t="s">
        <v>660</v>
      </c>
      <c r="B205" s="736">
        <v>2000</v>
      </c>
      <c r="C205" s="433" t="s">
        <v>536</v>
      </c>
      <c r="D205" s="577" t="s">
        <v>780</v>
      </c>
    </row>
    <row r="206" spans="1:6" ht="14.25">
      <c r="A206" s="437" t="s">
        <v>661</v>
      </c>
      <c r="B206" s="731">
        <v>599</v>
      </c>
      <c r="C206" s="433" t="s">
        <v>540</v>
      </c>
      <c r="D206" s="476" t="s">
        <v>541</v>
      </c>
      <c r="F206" s="104"/>
    </row>
    <row r="207" spans="1:6" ht="14.25">
      <c r="A207" s="437" t="s">
        <v>661</v>
      </c>
      <c r="B207" s="736">
        <v>0</v>
      </c>
      <c r="C207" s="433" t="s">
        <v>538</v>
      </c>
      <c r="D207" s="477" t="s">
        <v>140</v>
      </c>
      <c r="F207" s="104"/>
    </row>
    <row r="208" spans="1:4" ht="14.25">
      <c r="A208" s="437" t="s">
        <v>662</v>
      </c>
      <c r="B208" s="736">
        <v>0</v>
      </c>
      <c r="C208" s="433" t="s">
        <v>546</v>
      </c>
      <c r="D208" s="490" t="s">
        <v>663</v>
      </c>
    </row>
    <row r="209" spans="1:4" ht="14.25">
      <c r="A209" s="437" t="s">
        <v>664</v>
      </c>
      <c r="B209" s="736">
        <v>0</v>
      </c>
      <c r="C209" s="433" t="s">
        <v>577</v>
      </c>
      <c r="D209" s="577" t="s">
        <v>136</v>
      </c>
    </row>
    <row r="210" spans="1:4" ht="14.25">
      <c r="A210" s="437" t="s">
        <v>664</v>
      </c>
      <c r="B210" s="736">
        <v>0</v>
      </c>
      <c r="C210" s="433" t="s">
        <v>542</v>
      </c>
      <c r="D210" s="434" t="s">
        <v>665</v>
      </c>
    </row>
    <row r="211" spans="1:4" ht="14.25">
      <c r="A211" s="437" t="s">
        <v>664</v>
      </c>
      <c r="B211" s="736">
        <v>0</v>
      </c>
      <c r="C211" s="433" t="s">
        <v>532</v>
      </c>
      <c r="D211" s="434" t="s">
        <v>666</v>
      </c>
    </row>
    <row r="212" spans="1:4" ht="14.25">
      <c r="A212" s="437" t="s">
        <v>667</v>
      </c>
      <c r="B212" s="736">
        <v>0</v>
      </c>
      <c r="C212" s="433" t="s">
        <v>631</v>
      </c>
      <c r="D212" s="434" t="s">
        <v>632</v>
      </c>
    </row>
    <row r="213" spans="1:4" ht="15" thickBot="1">
      <c r="A213" s="437" t="s">
        <v>668</v>
      </c>
      <c r="B213" s="737">
        <v>1342</v>
      </c>
      <c r="C213" s="433" t="s">
        <v>506</v>
      </c>
      <c r="D213" s="434" t="s">
        <v>669</v>
      </c>
    </row>
    <row r="214" spans="1:4" ht="15.75" thickBot="1">
      <c r="A214" s="440" t="s">
        <v>266</v>
      </c>
      <c r="B214" s="738">
        <f>SUM(B204:B213)</f>
        <v>4941</v>
      </c>
      <c r="C214" s="481"/>
      <c r="D214" s="440"/>
    </row>
    <row r="215" spans="2:3" ht="5.25" customHeight="1">
      <c r="B215" s="722"/>
      <c r="C215" s="482"/>
    </row>
    <row r="216" spans="1:3" ht="16.5" thickBot="1">
      <c r="A216" s="245" t="s">
        <v>670</v>
      </c>
      <c r="B216" s="729"/>
      <c r="C216" s="426"/>
    </row>
    <row r="217" spans="1:4" ht="15">
      <c r="A217" s="427" t="s">
        <v>486</v>
      </c>
      <c r="B217" s="937" t="s">
        <v>1110</v>
      </c>
      <c r="C217" s="429" t="s">
        <v>488</v>
      </c>
      <c r="D217" s="427" t="s">
        <v>489</v>
      </c>
    </row>
    <row r="218" spans="1:4" ht="15.75" thickBot="1">
      <c r="A218" s="430"/>
      <c r="B218" s="708" t="s">
        <v>401</v>
      </c>
      <c r="C218" s="432" t="s">
        <v>490</v>
      </c>
      <c r="D218" s="430"/>
    </row>
    <row r="219" spans="1:4" ht="14.25">
      <c r="A219" s="665" t="s">
        <v>694</v>
      </c>
      <c r="B219" s="730">
        <v>589</v>
      </c>
      <c r="C219" s="499" t="s">
        <v>671</v>
      </c>
      <c r="D219" s="500" t="s">
        <v>72</v>
      </c>
    </row>
    <row r="220" spans="1:4" ht="14.25">
      <c r="A220" s="627" t="s">
        <v>992</v>
      </c>
      <c r="B220" s="731">
        <v>0</v>
      </c>
      <c r="C220" s="499" t="s">
        <v>626</v>
      </c>
      <c r="D220" s="500" t="s">
        <v>672</v>
      </c>
    </row>
    <row r="221" spans="1:6" ht="14.25">
      <c r="A221" s="628" t="s">
        <v>992</v>
      </c>
      <c r="B221" s="731">
        <v>0</v>
      </c>
      <c r="C221" s="499" t="s">
        <v>626</v>
      </c>
      <c r="D221" s="502" t="s">
        <v>73</v>
      </c>
      <c r="F221" s="104"/>
    </row>
    <row r="222" spans="1:4" ht="14.25">
      <c r="A222" s="628" t="s">
        <v>673</v>
      </c>
      <c r="B222" s="731">
        <v>0</v>
      </c>
      <c r="C222" s="499" t="s">
        <v>573</v>
      </c>
      <c r="D222" s="502" t="s">
        <v>257</v>
      </c>
    </row>
    <row r="223" spans="1:4" ht="14.25">
      <c r="A223" s="628" t="s">
        <v>674</v>
      </c>
      <c r="B223" s="731">
        <v>0</v>
      </c>
      <c r="C223" s="499" t="s">
        <v>573</v>
      </c>
      <c r="D223" s="502" t="s">
        <v>258</v>
      </c>
    </row>
    <row r="224" spans="1:6" ht="14.25">
      <c r="A224" s="628" t="s">
        <v>675</v>
      </c>
      <c r="B224" s="731">
        <v>0</v>
      </c>
      <c r="C224" s="499" t="s">
        <v>676</v>
      </c>
      <c r="D224" s="502" t="s">
        <v>677</v>
      </c>
      <c r="F224" s="104"/>
    </row>
    <row r="225" spans="1:4" ht="14.25">
      <c r="A225" s="629" t="s">
        <v>695</v>
      </c>
      <c r="B225" s="731">
        <v>15</v>
      </c>
      <c r="C225" s="499" t="s">
        <v>952</v>
      </c>
      <c r="D225" s="502" t="s">
        <v>953</v>
      </c>
    </row>
    <row r="226" spans="1:4" ht="14.25">
      <c r="A226" s="629" t="s">
        <v>1143</v>
      </c>
      <c r="B226" s="731">
        <v>12</v>
      </c>
      <c r="C226" s="499" t="s">
        <v>1142</v>
      </c>
      <c r="D226" s="502" t="s">
        <v>1154</v>
      </c>
    </row>
    <row r="227" spans="1:4" ht="14.25">
      <c r="A227" s="628" t="s">
        <v>678</v>
      </c>
      <c r="B227" s="731">
        <v>0</v>
      </c>
      <c r="C227" s="499" t="s">
        <v>506</v>
      </c>
      <c r="D227" s="500" t="s">
        <v>679</v>
      </c>
    </row>
    <row r="228" spans="1:6" ht="14.25">
      <c r="A228" s="629" t="s">
        <v>696</v>
      </c>
      <c r="B228" s="731">
        <v>50</v>
      </c>
      <c r="C228" s="499" t="s">
        <v>575</v>
      </c>
      <c r="D228" s="500" t="s">
        <v>680</v>
      </c>
      <c r="F228" s="104"/>
    </row>
    <row r="229" spans="1:4" ht="14.25">
      <c r="A229" s="628" t="s">
        <v>681</v>
      </c>
      <c r="B229" s="731">
        <v>0</v>
      </c>
      <c r="C229" s="499" t="s">
        <v>575</v>
      </c>
      <c r="D229" s="500" t="s">
        <v>680</v>
      </c>
    </row>
    <row r="230" spans="1:4" ht="14.25">
      <c r="A230" s="629" t="s">
        <v>697</v>
      </c>
      <c r="B230" s="731">
        <v>811</v>
      </c>
      <c r="C230" s="499" t="s">
        <v>532</v>
      </c>
      <c r="D230" s="452" t="s">
        <v>533</v>
      </c>
    </row>
    <row r="231" spans="1:4" ht="14.25">
      <c r="A231" s="629" t="s">
        <v>445</v>
      </c>
      <c r="B231" s="739">
        <v>0</v>
      </c>
      <c r="C231" s="486" t="s">
        <v>446</v>
      </c>
      <c r="D231" s="575" t="s">
        <v>447</v>
      </c>
    </row>
    <row r="232" spans="1:4" ht="14.25">
      <c r="A232" s="628" t="s">
        <v>682</v>
      </c>
      <c r="B232" s="731">
        <v>0</v>
      </c>
      <c r="C232" s="486" t="s">
        <v>683</v>
      </c>
      <c r="D232" s="438" t="s">
        <v>684</v>
      </c>
    </row>
    <row r="233" spans="1:4" ht="14.25">
      <c r="A233" s="629" t="s">
        <v>478</v>
      </c>
      <c r="B233" s="731">
        <v>0</v>
      </c>
      <c r="C233" s="486" t="s">
        <v>532</v>
      </c>
      <c r="D233" s="503" t="s">
        <v>553</v>
      </c>
    </row>
    <row r="234" spans="1:4" ht="14.25">
      <c r="A234" s="628" t="s">
        <v>685</v>
      </c>
      <c r="B234" s="739">
        <v>0</v>
      </c>
      <c r="C234" s="486" t="s">
        <v>532</v>
      </c>
      <c r="D234" s="575" t="s">
        <v>259</v>
      </c>
    </row>
    <row r="235" spans="1:4" ht="14.25">
      <c r="A235" s="629" t="s">
        <v>1111</v>
      </c>
      <c r="B235" s="739">
        <v>20</v>
      </c>
      <c r="C235" s="486" t="s">
        <v>263</v>
      </c>
      <c r="D235" s="575" t="s">
        <v>264</v>
      </c>
    </row>
    <row r="236" spans="1:4" ht="14.25">
      <c r="A236" s="629" t="s">
        <v>992</v>
      </c>
      <c r="B236" s="739">
        <v>0</v>
      </c>
      <c r="C236" s="486" t="s">
        <v>446</v>
      </c>
      <c r="D236" s="575" t="s">
        <v>476</v>
      </c>
    </row>
    <row r="237" spans="1:4" ht="14.25">
      <c r="A237" s="628" t="s">
        <v>687</v>
      </c>
      <c r="B237" s="731">
        <v>1652</v>
      </c>
      <c r="C237" s="619" t="s">
        <v>688</v>
      </c>
      <c r="D237" s="504" t="s">
        <v>255</v>
      </c>
    </row>
    <row r="238" spans="1:4" ht="14.25">
      <c r="A238" s="628" t="s">
        <v>687</v>
      </c>
      <c r="B238" s="731">
        <v>291</v>
      </c>
      <c r="C238" s="619" t="s">
        <v>688</v>
      </c>
      <c r="D238" s="504" t="s">
        <v>256</v>
      </c>
    </row>
    <row r="239" spans="1:4" ht="14.25">
      <c r="A239" s="628" t="s">
        <v>687</v>
      </c>
      <c r="B239" s="731">
        <v>1651</v>
      </c>
      <c r="C239" s="619" t="s">
        <v>1146</v>
      </c>
      <c r="D239" s="504" t="s">
        <v>1147</v>
      </c>
    </row>
    <row r="240" spans="1:4" ht="14.25">
      <c r="A240" s="628" t="s">
        <v>687</v>
      </c>
      <c r="B240" s="731">
        <v>291</v>
      </c>
      <c r="C240" s="619" t="s">
        <v>1146</v>
      </c>
      <c r="D240" s="504" t="s">
        <v>1148</v>
      </c>
    </row>
    <row r="241" spans="1:4" ht="14.25">
      <c r="A241" s="628" t="s">
        <v>687</v>
      </c>
      <c r="B241" s="731">
        <v>643</v>
      </c>
      <c r="C241" s="619" t="s">
        <v>1150</v>
      </c>
      <c r="D241" s="504" t="s">
        <v>1151</v>
      </c>
    </row>
    <row r="242" spans="1:4" ht="14.25">
      <c r="A242" s="628" t="s">
        <v>687</v>
      </c>
      <c r="B242" s="731">
        <v>113</v>
      </c>
      <c r="C242" s="619" t="s">
        <v>1150</v>
      </c>
      <c r="D242" s="504" t="s">
        <v>1152</v>
      </c>
    </row>
    <row r="243" spans="1:4" ht="14.25">
      <c r="A243" s="629" t="s">
        <v>698</v>
      </c>
      <c r="B243" s="731">
        <v>30</v>
      </c>
      <c r="C243" s="619" t="s">
        <v>927</v>
      </c>
      <c r="D243" s="504" t="s">
        <v>1155</v>
      </c>
    </row>
    <row r="244" spans="1:4" ht="14.25">
      <c r="A244" s="628" t="s">
        <v>689</v>
      </c>
      <c r="B244" s="731">
        <v>0</v>
      </c>
      <c r="C244" s="486" t="s">
        <v>690</v>
      </c>
      <c r="D244" s="505" t="s">
        <v>691</v>
      </c>
    </row>
    <row r="245" spans="1:4" ht="14.25">
      <c r="A245" s="628" t="s">
        <v>692</v>
      </c>
      <c r="B245" s="731">
        <v>0</v>
      </c>
      <c r="C245" s="486" t="s">
        <v>504</v>
      </c>
      <c r="D245" s="577" t="s">
        <v>539</v>
      </c>
    </row>
    <row r="246" spans="1:4" ht="14.25">
      <c r="A246" s="629" t="s">
        <v>949</v>
      </c>
      <c r="B246" s="731">
        <v>0</v>
      </c>
      <c r="C246" s="619" t="s">
        <v>693</v>
      </c>
      <c r="D246" s="577" t="s">
        <v>261</v>
      </c>
    </row>
    <row r="247" spans="1:4" ht="14.25">
      <c r="A247" s="629" t="s">
        <v>950</v>
      </c>
      <c r="B247" s="731">
        <v>0</v>
      </c>
      <c r="C247" s="486" t="s">
        <v>693</v>
      </c>
      <c r="D247" s="577" t="s">
        <v>262</v>
      </c>
    </row>
    <row r="248" spans="1:4" ht="14.25">
      <c r="A248" s="628" t="s">
        <v>700</v>
      </c>
      <c r="B248" s="739">
        <v>0</v>
      </c>
      <c r="C248" s="433" t="s">
        <v>534</v>
      </c>
      <c r="D248" s="434" t="s">
        <v>321</v>
      </c>
    </row>
    <row r="249" spans="1:4" ht="14.25">
      <c r="A249" s="659" t="s">
        <v>698</v>
      </c>
      <c r="B249" s="731">
        <v>60</v>
      </c>
      <c r="C249" s="433" t="s">
        <v>499</v>
      </c>
      <c r="D249" s="577" t="s">
        <v>399</v>
      </c>
    </row>
    <row r="250" spans="1:4" ht="14.25">
      <c r="A250" s="630" t="s">
        <v>992</v>
      </c>
      <c r="B250" s="731">
        <v>0</v>
      </c>
      <c r="C250" s="433" t="s">
        <v>506</v>
      </c>
      <c r="D250" s="434" t="s">
        <v>701</v>
      </c>
    </row>
    <row r="251" spans="1:4" ht="14.25">
      <c r="A251" s="659" t="s">
        <v>699</v>
      </c>
      <c r="B251" s="731">
        <v>198</v>
      </c>
      <c r="C251" s="433" t="s">
        <v>702</v>
      </c>
      <c r="D251" s="506" t="s">
        <v>703</v>
      </c>
    </row>
    <row r="252" spans="1:4" ht="14.25">
      <c r="A252" s="659" t="s">
        <v>1170</v>
      </c>
      <c r="B252" s="731">
        <v>602</v>
      </c>
      <c r="C252" s="433" t="s">
        <v>914</v>
      </c>
      <c r="D252" s="948" t="s">
        <v>1174</v>
      </c>
    </row>
    <row r="253" spans="1:4" ht="14.25">
      <c r="A253" s="659" t="s">
        <v>1170</v>
      </c>
      <c r="B253" s="731">
        <v>199</v>
      </c>
      <c r="C253" s="433" t="s">
        <v>310</v>
      </c>
      <c r="D253" s="947" t="s">
        <v>1173</v>
      </c>
    </row>
    <row r="254" spans="1:4" ht="14.25">
      <c r="A254" s="659" t="s">
        <v>1171</v>
      </c>
      <c r="B254" s="731">
        <v>239</v>
      </c>
      <c r="C254" s="433" t="s">
        <v>496</v>
      </c>
      <c r="D254" s="947" t="s">
        <v>1172</v>
      </c>
    </row>
    <row r="255" spans="1:4" ht="14.25">
      <c r="A255" s="659" t="s">
        <v>1171</v>
      </c>
      <c r="B255" s="731">
        <v>630</v>
      </c>
      <c r="C255" s="433" t="s">
        <v>307</v>
      </c>
      <c r="D255" s="947" t="s">
        <v>1175</v>
      </c>
    </row>
    <row r="256" spans="1:4" ht="14.25">
      <c r="A256" s="572" t="s">
        <v>296</v>
      </c>
      <c r="B256" s="731">
        <v>0</v>
      </c>
      <c r="C256" s="486" t="s">
        <v>496</v>
      </c>
      <c r="D256" s="667" t="s">
        <v>250</v>
      </c>
    </row>
    <row r="257" spans="1:4" ht="14.25">
      <c r="A257" s="572" t="s">
        <v>297</v>
      </c>
      <c r="B257" s="731">
        <v>0</v>
      </c>
      <c r="C257" s="486" t="s">
        <v>496</v>
      </c>
      <c r="D257" s="667" t="s">
        <v>249</v>
      </c>
    </row>
    <row r="258" spans="1:4" ht="14.25">
      <c r="A258" s="572" t="s">
        <v>294</v>
      </c>
      <c r="B258" s="731">
        <v>0</v>
      </c>
      <c r="C258" s="486" t="s">
        <v>496</v>
      </c>
      <c r="D258" s="667" t="s">
        <v>252</v>
      </c>
    </row>
    <row r="259" spans="1:4" ht="15" thickBot="1">
      <c r="A259" s="668" t="s">
        <v>295</v>
      </c>
      <c r="B259" s="737">
        <v>0</v>
      </c>
      <c r="C259" s="439" t="s">
        <v>496</v>
      </c>
      <c r="D259" s="669" t="s">
        <v>251</v>
      </c>
    </row>
    <row r="260" spans="1:4" ht="15.75" thickBot="1">
      <c r="A260" s="519" t="s">
        <v>266</v>
      </c>
      <c r="B260" s="727">
        <f>SUM(B219:B259)</f>
        <v>8096</v>
      </c>
      <c r="C260" s="441"/>
      <c r="D260" s="440"/>
    </row>
    <row r="261" spans="2:3" ht="6.75" customHeight="1">
      <c r="B261" s="740"/>
      <c r="C261" s="426"/>
    </row>
    <row r="262" spans="2:3" ht="12.75">
      <c r="B262" s="741"/>
      <c r="C262" s="508"/>
    </row>
    <row r="263" spans="2:3" ht="12.75">
      <c r="B263" s="741"/>
      <c r="C263" s="508"/>
    </row>
    <row r="264" spans="2:3" ht="12.75">
      <c r="B264" s="741"/>
      <c r="C264" s="508"/>
    </row>
    <row r="265" spans="2:3" ht="12.75">
      <c r="B265" s="741"/>
      <c r="C265" s="508"/>
    </row>
    <row r="266" spans="2:3" ht="12.75">
      <c r="B266" s="741"/>
      <c r="C266" s="508"/>
    </row>
    <row r="267" spans="2:3" ht="12.75">
      <c r="B267" s="507"/>
      <c r="C267" s="508"/>
    </row>
    <row r="268" spans="2:3" ht="12.75">
      <c r="B268" s="507"/>
      <c r="C268" s="508"/>
    </row>
    <row r="269" spans="2:3" ht="12.75">
      <c r="B269" s="507"/>
      <c r="C269" s="508"/>
    </row>
    <row r="270" spans="2:3" ht="12.75">
      <c r="B270" s="507"/>
      <c r="C270" s="508"/>
    </row>
    <row r="271" spans="2:3" ht="12.75">
      <c r="B271" s="507"/>
      <c r="C271" s="508"/>
    </row>
    <row r="272" spans="2:3" ht="12.75">
      <c r="B272" s="507"/>
      <c r="C272" s="508"/>
    </row>
    <row r="273" spans="2:3" ht="12.75">
      <c r="B273" s="507"/>
      <c r="C273" s="508"/>
    </row>
    <row r="274" spans="2:3" ht="12.75">
      <c r="B274" s="507"/>
      <c r="C274" s="508"/>
    </row>
    <row r="275" spans="2:3" ht="12.75">
      <c r="B275" s="507"/>
      <c r="C275" s="508"/>
    </row>
    <row r="276" spans="2:3" ht="12.75">
      <c r="B276" s="507"/>
      <c r="C276" s="508"/>
    </row>
    <row r="278" spans="1:5" ht="12.75">
      <c r="A278" s="494"/>
      <c r="E278" s="579" t="s">
        <v>464</v>
      </c>
    </row>
    <row r="279" ht="12.75">
      <c r="A279" s="494"/>
    </row>
  </sheetData>
  <sheetProtection/>
  <autoFilter ref="A5:D261"/>
  <printOptions gridLines="1"/>
  <pageMargins left="0" right="0" top="0" bottom="0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54"/>
  <sheetViews>
    <sheetView zoomScale="90" zoomScaleNormal="90" zoomScalePageLayoutView="0" workbookViewId="0" topLeftCell="A1">
      <pane xSplit="1" ySplit="6" topLeftCell="B69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31" sqref="B731"/>
    </sheetView>
  </sheetViews>
  <sheetFormatPr defaultColWidth="9.00390625" defaultRowHeight="12.75"/>
  <cols>
    <col min="1" max="1" width="54.625" style="1" customWidth="1"/>
    <col min="2" max="2" width="12.875" style="1" customWidth="1"/>
    <col min="3" max="3" width="11.125" style="1" customWidth="1"/>
    <col min="4" max="4" width="55.00390625" style="1" customWidth="1"/>
    <col min="5" max="5" width="9.00390625" style="1" customWidth="1"/>
    <col min="6" max="6" width="12.00390625" style="1" bestFit="1" customWidth="1"/>
    <col min="7" max="8" width="9.00390625" style="1" customWidth="1"/>
    <col min="9" max="10" width="12.00390625" style="1" customWidth="1"/>
    <col min="11" max="16384" width="9.00390625" style="1" customWidth="1"/>
  </cols>
  <sheetData>
    <row r="1" spans="1:5" ht="18" customHeight="1">
      <c r="A1" s="423" t="s">
        <v>1100</v>
      </c>
      <c r="C1" s="509" t="s">
        <v>266</v>
      </c>
      <c r="D1" s="458">
        <f>B112+B214+B224+B314+B435+B517+B539+B555+B563+B596+B619+B667+B733</f>
        <v>75151</v>
      </c>
      <c r="E1" s="458"/>
    </row>
    <row r="2" spans="1:6" ht="16.5" customHeight="1">
      <c r="A2" s="245" t="s">
        <v>1136</v>
      </c>
      <c r="C2" s="314"/>
      <c r="D2" s="458"/>
      <c r="E2" s="458"/>
      <c r="F2" s="104"/>
    </row>
    <row r="3" spans="1:6" ht="18.75" customHeight="1">
      <c r="A3" s="245" t="s">
        <v>704</v>
      </c>
      <c r="C3" s="314"/>
      <c r="D3" s="671"/>
      <c r="E3" s="458"/>
      <c r="F3" s="580"/>
    </row>
    <row r="4" ht="18.75" customHeight="1" thickBot="1">
      <c r="A4" s="442" t="s">
        <v>705</v>
      </c>
    </row>
    <row r="5" spans="1:4" ht="12.75">
      <c r="A5" s="427" t="s">
        <v>486</v>
      </c>
      <c r="B5" s="685" t="s">
        <v>1109</v>
      </c>
      <c r="C5" s="428" t="s">
        <v>488</v>
      </c>
      <c r="D5" s="427" t="s">
        <v>489</v>
      </c>
    </row>
    <row r="6" spans="1:4" ht="13.5" thickBot="1">
      <c r="A6" s="430"/>
      <c r="B6" s="686" t="s">
        <v>401</v>
      </c>
      <c r="C6" s="431" t="s">
        <v>490</v>
      </c>
      <c r="D6" s="430"/>
    </row>
    <row r="7" spans="1:4" ht="12.75" customHeight="1">
      <c r="A7" s="448" t="s">
        <v>706</v>
      </c>
      <c r="B7" s="684">
        <v>187</v>
      </c>
      <c r="C7" s="853" t="s">
        <v>885</v>
      </c>
      <c r="D7" s="575" t="s">
        <v>985</v>
      </c>
    </row>
    <row r="8" spans="1:4" ht="12.75" customHeight="1">
      <c r="A8" s="501" t="s">
        <v>706</v>
      </c>
      <c r="B8" s="683">
        <v>163</v>
      </c>
      <c r="C8" s="855" t="s">
        <v>1083</v>
      </c>
      <c r="D8" s="575" t="s">
        <v>1104</v>
      </c>
    </row>
    <row r="9" spans="1:4" ht="12.75" customHeight="1">
      <c r="A9" s="501" t="s">
        <v>706</v>
      </c>
      <c r="B9" s="683">
        <v>188</v>
      </c>
      <c r="C9" s="602" t="s">
        <v>575</v>
      </c>
      <c r="D9" s="488" t="s">
        <v>707</v>
      </c>
    </row>
    <row r="10" spans="1:6" ht="12.75" customHeight="1">
      <c r="A10" s="450" t="s">
        <v>706</v>
      </c>
      <c r="B10" s="656">
        <v>3989</v>
      </c>
      <c r="C10" s="603" t="s">
        <v>532</v>
      </c>
      <c r="D10" s="438" t="s">
        <v>708</v>
      </c>
      <c r="F10" s="104"/>
    </row>
    <row r="11" spans="1:4" ht="12.75" customHeight="1">
      <c r="A11" s="450" t="s">
        <v>706</v>
      </c>
      <c r="B11" s="656">
        <v>0</v>
      </c>
      <c r="C11" s="603" t="s">
        <v>578</v>
      </c>
      <c r="D11" s="575" t="s">
        <v>138</v>
      </c>
    </row>
    <row r="12" spans="1:8" ht="12.75" customHeight="1">
      <c r="A12" s="450" t="s">
        <v>706</v>
      </c>
      <c r="B12" s="656">
        <v>174</v>
      </c>
      <c r="C12" s="603" t="s">
        <v>702</v>
      </c>
      <c r="D12" s="438" t="s">
        <v>709</v>
      </c>
      <c r="H12" s="104"/>
    </row>
    <row r="13" spans="1:4" ht="12.75" customHeight="1">
      <c r="A13" s="450" t="s">
        <v>706</v>
      </c>
      <c r="B13" s="656">
        <v>0</v>
      </c>
      <c r="C13" s="603" t="s">
        <v>637</v>
      </c>
      <c r="D13" s="510" t="s">
        <v>710</v>
      </c>
    </row>
    <row r="14" spans="1:9" ht="12.75" customHeight="1">
      <c r="A14" s="450" t="s">
        <v>706</v>
      </c>
      <c r="B14" s="656">
        <v>466</v>
      </c>
      <c r="C14" s="603" t="s">
        <v>538</v>
      </c>
      <c r="D14" s="575" t="s">
        <v>140</v>
      </c>
      <c r="G14" s="104"/>
      <c r="I14" s="104"/>
    </row>
    <row r="15" spans="1:4" ht="12.75" customHeight="1">
      <c r="A15" s="450" t="s">
        <v>706</v>
      </c>
      <c r="B15" s="680">
        <v>3612</v>
      </c>
      <c r="C15" s="603" t="s">
        <v>542</v>
      </c>
      <c r="D15" s="438" t="s">
        <v>711</v>
      </c>
    </row>
    <row r="16" spans="1:4" ht="12.75" customHeight="1">
      <c r="A16" s="450" t="s">
        <v>706</v>
      </c>
      <c r="B16" s="680">
        <v>100</v>
      </c>
      <c r="C16" s="603" t="s">
        <v>608</v>
      </c>
      <c r="D16" s="438" t="s">
        <v>609</v>
      </c>
    </row>
    <row r="17" spans="1:6" ht="12.75" customHeight="1">
      <c r="A17" s="450" t="s">
        <v>706</v>
      </c>
      <c r="B17" s="680">
        <v>0</v>
      </c>
      <c r="C17" s="603" t="s">
        <v>509</v>
      </c>
      <c r="D17" s="438" t="s">
        <v>510</v>
      </c>
      <c r="F17" s="104"/>
    </row>
    <row r="18" spans="1:9" ht="12.75" customHeight="1">
      <c r="A18" s="450" t="s">
        <v>706</v>
      </c>
      <c r="B18" s="680">
        <v>0</v>
      </c>
      <c r="C18" s="603" t="s">
        <v>499</v>
      </c>
      <c r="D18" s="438" t="s">
        <v>712</v>
      </c>
      <c r="H18" s="104"/>
      <c r="I18" s="104"/>
    </row>
    <row r="19" spans="1:6" ht="12.75" customHeight="1">
      <c r="A19" s="450" t="s">
        <v>706</v>
      </c>
      <c r="B19" s="680">
        <v>0</v>
      </c>
      <c r="C19" s="603" t="s">
        <v>613</v>
      </c>
      <c r="D19" s="575" t="s">
        <v>1093</v>
      </c>
      <c r="F19" s="104"/>
    </row>
    <row r="20" spans="1:6" ht="12.75" customHeight="1">
      <c r="A20" s="450" t="s">
        <v>706</v>
      </c>
      <c r="B20" s="656">
        <v>4100</v>
      </c>
      <c r="C20" s="603" t="s">
        <v>615</v>
      </c>
      <c r="D20" s="438" t="s">
        <v>713</v>
      </c>
      <c r="F20" s="104"/>
    </row>
    <row r="21" spans="1:6" ht="12.75" customHeight="1">
      <c r="A21" s="450" t="s">
        <v>706</v>
      </c>
      <c r="B21" s="656">
        <v>0</v>
      </c>
      <c r="C21" s="603" t="s">
        <v>643</v>
      </c>
      <c r="D21" s="438" t="s">
        <v>714</v>
      </c>
      <c r="F21" s="104"/>
    </row>
    <row r="22" spans="1:4" ht="12.75" customHeight="1">
      <c r="A22" s="450" t="s">
        <v>706</v>
      </c>
      <c r="B22" s="656">
        <v>0</v>
      </c>
      <c r="C22" s="603" t="s">
        <v>546</v>
      </c>
      <c r="D22" s="438" t="s">
        <v>715</v>
      </c>
    </row>
    <row r="23" spans="1:4" ht="12.75" customHeight="1">
      <c r="A23" s="450" t="s">
        <v>706</v>
      </c>
      <c r="B23" s="656">
        <v>476</v>
      </c>
      <c r="C23" s="603" t="s">
        <v>548</v>
      </c>
      <c r="D23" s="438" t="s">
        <v>716</v>
      </c>
    </row>
    <row r="24" spans="1:4" ht="12.75" customHeight="1">
      <c r="A24" s="450" t="s">
        <v>706</v>
      </c>
      <c r="B24" s="656">
        <v>167</v>
      </c>
      <c r="C24" s="603" t="s">
        <v>647</v>
      </c>
      <c r="D24" s="438" t="s">
        <v>717</v>
      </c>
    </row>
    <row r="25" spans="1:8" ht="12.75" customHeight="1">
      <c r="A25" s="450" t="s">
        <v>718</v>
      </c>
      <c r="B25" s="656">
        <v>26</v>
      </c>
      <c r="C25" s="603" t="s">
        <v>506</v>
      </c>
      <c r="D25" s="438" t="s">
        <v>719</v>
      </c>
      <c r="F25" s="657"/>
      <c r="H25" s="104"/>
    </row>
    <row r="26" spans="1:6" ht="12.75" customHeight="1">
      <c r="A26" s="450" t="s">
        <v>718</v>
      </c>
      <c r="B26" s="656">
        <v>0</v>
      </c>
      <c r="C26" s="603" t="s">
        <v>555</v>
      </c>
      <c r="D26" s="575" t="s">
        <v>441</v>
      </c>
      <c r="F26" s="104"/>
    </row>
    <row r="27" spans="1:6" ht="12.75" customHeight="1">
      <c r="A27" s="450" t="s">
        <v>718</v>
      </c>
      <c r="B27" s="688">
        <v>62</v>
      </c>
      <c r="C27" s="854" t="s">
        <v>885</v>
      </c>
      <c r="D27" s="575" t="s">
        <v>985</v>
      </c>
      <c r="F27" s="104"/>
    </row>
    <row r="28" spans="1:7" ht="12.75" customHeight="1">
      <c r="A28" s="450" t="s">
        <v>718</v>
      </c>
      <c r="B28" s="656">
        <v>0</v>
      </c>
      <c r="C28" s="854" t="s">
        <v>1083</v>
      </c>
      <c r="D28" s="575" t="s">
        <v>1104</v>
      </c>
      <c r="F28" s="104"/>
      <c r="G28" s="104"/>
    </row>
    <row r="29" spans="1:8" ht="12.75" customHeight="1">
      <c r="A29" s="450" t="s">
        <v>718</v>
      </c>
      <c r="B29" s="656">
        <v>70</v>
      </c>
      <c r="C29" s="854" t="s">
        <v>1084</v>
      </c>
      <c r="D29" s="575" t="s">
        <v>1105</v>
      </c>
      <c r="F29" s="657"/>
      <c r="H29" s="104"/>
    </row>
    <row r="30" spans="1:4" ht="12.75" customHeight="1">
      <c r="A30" s="450" t="s">
        <v>718</v>
      </c>
      <c r="B30" s="687">
        <v>0</v>
      </c>
      <c r="C30" s="603" t="s">
        <v>575</v>
      </c>
      <c r="D30" s="438" t="s">
        <v>707</v>
      </c>
    </row>
    <row r="31" spans="1:6" ht="12.75" customHeight="1">
      <c r="A31" s="511" t="s">
        <v>473</v>
      </c>
      <c r="B31" s="656">
        <v>40</v>
      </c>
      <c r="C31" s="603" t="s">
        <v>720</v>
      </c>
      <c r="D31" s="438" t="s">
        <v>721</v>
      </c>
      <c r="F31" s="104"/>
    </row>
    <row r="32" spans="1:4" ht="12.75" customHeight="1">
      <c r="A32" s="450" t="s">
        <v>718</v>
      </c>
      <c r="B32" s="656">
        <v>72</v>
      </c>
      <c r="C32" s="603" t="s">
        <v>532</v>
      </c>
      <c r="D32" s="438" t="s">
        <v>708</v>
      </c>
    </row>
    <row r="33" spans="1:6" ht="12.75" customHeight="1">
      <c r="A33" s="450" t="s">
        <v>718</v>
      </c>
      <c r="B33" s="656">
        <v>0</v>
      </c>
      <c r="C33" s="603" t="s">
        <v>577</v>
      </c>
      <c r="D33" s="575" t="s">
        <v>134</v>
      </c>
      <c r="F33" s="104"/>
    </row>
    <row r="34" spans="1:4" ht="12.75" customHeight="1">
      <c r="A34" s="450" t="s">
        <v>718</v>
      </c>
      <c r="B34" s="656">
        <v>48</v>
      </c>
      <c r="C34" s="603" t="s">
        <v>578</v>
      </c>
      <c r="D34" s="575" t="s">
        <v>138</v>
      </c>
    </row>
    <row r="35" spans="1:8" ht="12.75" customHeight="1">
      <c r="A35" s="450" t="s">
        <v>718</v>
      </c>
      <c r="B35" s="656">
        <v>0</v>
      </c>
      <c r="C35" s="603" t="s">
        <v>581</v>
      </c>
      <c r="D35" s="438" t="s">
        <v>722</v>
      </c>
      <c r="F35" s="657"/>
      <c r="H35" s="104"/>
    </row>
    <row r="36" spans="1:4" ht="12.75" customHeight="1">
      <c r="A36" s="450" t="s">
        <v>718</v>
      </c>
      <c r="B36" s="656">
        <v>0</v>
      </c>
      <c r="C36" s="603" t="s">
        <v>723</v>
      </c>
      <c r="D36" s="438" t="s">
        <v>724</v>
      </c>
    </row>
    <row r="37" spans="1:4" ht="12.75" customHeight="1">
      <c r="A37" s="572" t="s">
        <v>718</v>
      </c>
      <c r="B37" s="656">
        <v>27</v>
      </c>
      <c r="C37" s="854" t="s">
        <v>761</v>
      </c>
      <c r="D37" s="489" t="s">
        <v>762</v>
      </c>
    </row>
    <row r="38" spans="1:4" ht="12.75" customHeight="1">
      <c r="A38" s="450" t="s">
        <v>718</v>
      </c>
      <c r="B38" s="656">
        <v>0</v>
      </c>
      <c r="C38" s="603" t="s">
        <v>538</v>
      </c>
      <c r="D38" s="575" t="s">
        <v>140</v>
      </c>
    </row>
    <row r="39" spans="1:4" ht="12.75" customHeight="1">
      <c r="A39" s="450" t="s">
        <v>718</v>
      </c>
      <c r="B39" s="656">
        <v>0</v>
      </c>
      <c r="C39" s="603" t="s">
        <v>690</v>
      </c>
      <c r="D39" s="438" t="s">
        <v>725</v>
      </c>
    </row>
    <row r="40" spans="1:4" ht="12.75" customHeight="1">
      <c r="A40" s="450" t="s">
        <v>718</v>
      </c>
      <c r="B40" s="656">
        <v>0</v>
      </c>
      <c r="C40" s="603" t="s">
        <v>540</v>
      </c>
      <c r="D40" s="438" t="s">
        <v>726</v>
      </c>
    </row>
    <row r="41" spans="1:4" ht="12.75" customHeight="1">
      <c r="A41" s="450" t="s">
        <v>718</v>
      </c>
      <c r="B41" s="688">
        <v>170</v>
      </c>
      <c r="C41" s="633" t="s">
        <v>542</v>
      </c>
      <c r="D41" s="634" t="s">
        <v>711</v>
      </c>
    </row>
    <row r="42" spans="1:6" ht="12.75" customHeight="1">
      <c r="A42" s="450" t="s">
        <v>718</v>
      </c>
      <c r="B42" s="656">
        <v>0</v>
      </c>
      <c r="C42" s="603" t="s">
        <v>727</v>
      </c>
      <c r="D42" s="438" t="s">
        <v>728</v>
      </c>
      <c r="F42" s="104"/>
    </row>
    <row r="43" spans="1:4" ht="12.75" customHeight="1">
      <c r="A43" s="450" t="s">
        <v>718</v>
      </c>
      <c r="B43" s="656">
        <v>19</v>
      </c>
      <c r="C43" s="603" t="s">
        <v>608</v>
      </c>
      <c r="D43" s="438" t="s">
        <v>609</v>
      </c>
    </row>
    <row r="44" spans="1:4" ht="12.75" customHeight="1">
      <c r="A44" s="450" t="s">
        <v>718</v>
      </c>
      <c r="B44" s="656">
        <v>0</v>
      </c>
      <c r="C44" s="603" t="s">
        <v>544</v>
      </c>
      <c r="D44" s="438" t="s">
        <v>545</v>
      </c>
    </row>
    <row r="45" spans="1:4" ht="12.75" customHeight="1">
      <c r="A45" s="450" t="s">
        <v>718</v>
      </c>
      <c r="B45" s="656">
        <v>0</v>
      </c>
      <c r="C45" s="603" t="s">
        <v>509</v>
      </c>
      <c r="D45" s="438" t="s">
        <v>510</v>
      </c>
    </row>
    <row r="46" spans="1:6" ht="12.75" customHeight="1">
      <c r="A46" s="450" t="s">
        <v>718</v>
      </c>
      <c r="B46" s="656">
        <v>13</v>
      </c>
      <c r="C46" s="603" t="s">
        <v>499</v>
      </c>
      <c r="D46" s="577" t="s">
        <v>1115</v>
      </c>
      <c r="F46" s="104"/>
    </row>
    <row r="47" spans="1:4" ht="12.75" customHeight="1">
      <c r="A47" s="450" t="s">
        <v>718</v>
      </c>
      <c r="B47" s="656">
        <v>0</v>
      </c>
      <c r="C47" s="603" t="s">
        <v>612</v>
      </c>
      <c r="D47" s="575" t="s">
        <v>1094</v>
      </c>
    </row>
    <row r="48" spans="1:4" ht="12.75" customHeight="1">
      <c r="A48" s="450" t="s">
        <v>718</v>
      </c>
      <c r="B48" s="656">
        <v>30</v>
      </c>
      <c r="C48" s="603" t="s">
        <v>613</v>
      </c>
      <c r="D48" s="575" t="s">
        <v>1093</v>
      </c>
    </row>
    <row r="49" spans="1:4" ht="12.75" customHeight="1">
      <c r="A49" s="450" t="s">
        <v>718</v>
      </c>
      <c r="B49" s="656">
        <v>0</v>
      </c>
      <c r="C49" s="603" t="s">
        <v>643</v>
      </c>
      <c r="D49" s="438" t="s">
        <v>714</v>
      </c>
    </row>
    <row r="50" spans="1:4" ht="12.75" customHeight="1">
      <c r="A50" s="450" t="s">
        <v>729</v>
      </c>
      <c r="B50" s="656">
        <v>0</v>
      </c>
      <c r="C50" s="854" t="s">
        <v>1084</v>
      </c>
      <c r="D50" s="575" t="s">
        <v>1105</v>
      </c>
    </row>
    <row r="51" spans="1:4" ht="12.75" customHeight="1">
      <c r="A51" s="511" t="s">
        <v>729</v>
      </c>
      <c r="B51" s="656">
        <v>0</v>
      </c>
      <c r="C51" s="603" t="s">
        <v>575</v>
      </c>
      <c r="D51" s="438" t="s">
        <v>707</v>
      </c>
    </row>
    <row r="52" spans="1:4" ht="12.75" customHeight="1">
      <c r="A52" s="511" t="s">
        <v>729</v>
      </c>
      <c r="B52" s="656">
        <v>0</v>
      </c>
      <c r="C52" s="603" t="s">
        <v>532</v>
      </c>
      <c r="D52" s="438" t="s">
        <v>708</v>
      </c>
    </row>
    <row r="53" spans="1:4" ht="12.75" customHeight="1">
      <c r="A53" s="511" t="s">
        <v>729</v>
      </c>
      <c r="B53" s="656">
        <v>0</v>
      </c>
      <c r="C53" s="603" t="s">
        <v>720</v>
      </c>
      <c r="D53" s="438" t="s">
        <v>721</v>
      </c>
    </row>
    <row r="54" spans="1:4" ht="12.75" customHeight="1">
      <c r="A54" s="511" t="s">
        <v>729</v>
      </c>
      <c r="B54" s="656">
        <v>0</v>
      </c>
      <c r="C54" s="603" t="s">
        <v>578</v>
      </c>
      <c r="D54" s="575" t="s">
        <v>138</v>
      </c>
    </row>
    <row r="55" spans="1:4" ht="12.75" customHeight="1">
      <c r="A55" s="511" t="s">
        <v>474</v>
      </c>
      <c r="B55" s="688">
        <f>1117+38</f>
        <v>1155</v>
      </c>
      <c r="C55" s="633" t="s">
        <v>720</v>
      </c>
      <c r="D55" s="634" t="s">
        <v>721</v>
      </c>
    </row>
    <row r="56" spans="1:4" ht="12.75" customHeight="1">
      <c r="A56" s="511" t="s">
        <v>730</v>
      </c>
      <c r="B56" s="656">
        <v>0</v>
      </c>
      <c r="C56" s="603" t="s">
        <v>542</v>
      </c>
      <c r="D56" s="438" t="s">
        <v>711</v>
      </c>
    </row>
    <row r="57" spans="1:4" ht="12.75" customHeight="1">
      <c r="A57" s="511" t="s">
        <v>731</v>
      </c>
      <c r="B57" s="656">
        <v>7</v>
      </c>
      <c r="C57" s="603" t="s">
        <v>506</v>
      </c>
      <c r="D57" s="438" t="s">
        <v>719</v>
      </c>
    </row>
    <row r="58" spans="1:4" ht="12.75" customHeight="1">
      <c r="A58" s="511" t="s">
        <v>731</v>
      </c>
      <c r="B58" s="656">
        <v>63</v>
      </c>
      <c r="C58" s="854" t="s">
        <v>885</v>
      </c>
      <c r="D58" s="575" t="s">
        <v>985</v>
      </c>
    </row>
    <row r="59" spans="1:6" ht="12.75" customHeight="1">
      <c r="A59" s="511" t="s">
        <v>731</v>
      </c>
      <c r="B59" s="656">
        <v>41</v>
      </c>
      <c r="C59" s="854" t="s">
        <v>1083</v>
      </c>
      <c r="D59" s="575" t="s">
        <v>1104</v>
      </c>
      <c r="F59" s="104"/>
    </row>
    <row r="60" spans="1:4" ht="12.75" customHeight="1">
      <c r="A60" s="511" t="s">
        <v>731</v>
      </c>
      <c r="B60" s="656">
        <v>10</v>
      </c>
      <c r="C60" s="854" t="s">
        <v>1084</v>
      </c>
      <c r="D60" s="575" t="s">
        <v>1105</v>
      </c>
    </row>
    <row r="61" spans="1:4" ht="12.75" customHeight="1">
      <c r="A61" s="511" t="s">
        <v>731</v>
      </c>
      <c r="B61" s="656">
        <v>47</v>
      </c>
      <c r="C61" s="603" t="s">
        <v>575</v>
      </c>
      <c r="D61" s="438" t="s">
        <v>707</v>
      </c>
    </row>
    <row r="62" spans="1:6" ht="12.75" customHeight="1">
      <c r="A62" s="511" t="s">
        <v>731</v>
      </c>
      <c r="B62" s="656">
        <v>289</v>
      </c>
      <c r="C62" s="603" t="s">
        <v>720</v>
      </c>
      <c r="D62" s="438" t="s">
        <v>721</v>
      </c>
      <c r="F62" s="104"/>
    </row>
    <row r="63" spans="1:6" ht="12.75" customHeight="1">
      <c r="A63" s="511" t="s">
        <v>731</v>
      </c>
      <c r="B63" s="656">
        <v>1015</v>
      </c>
      <c r="C63" s="603" t="s">
        <v>532</v>
      </c>
      <c r="D63" s="438" t="s">
        <v>708</v>
      </c>
      <c r="F63" s="104"/>
    </row>
    <row r="64" spans="1:4" ht="12.75" customHeight="1">
      <c r="A64" s="511" t="s">
        <v>731</v>
      </c>
      <c r="B64" s="656">
        <v>0</v>
      </c>
      <c r="C64" s="603" t="s">
        <v>577</v>
      </c>
      <c r="D64" s="575" t="s">
        <v>134</v>
      </c>
    </row>
    <row r="65" spans="1:4" ht="12.75" customHeight="1">
      <c r="A65" s="511" t="s">
        <v>731</v>
      </c>
      <c r="B65" s="656">
        <v>12</v>
      </c>
      <c r="C65" s="603" t="s">
        <v>578</v>
      </c>
      <c r="D65" s="575" t="s">
        <v>138</v>
      </c>
    </row>
    <row r="66" spans="1:4" ht="12.75" customHeight="1">
      <c r="A66" s="511" t="s">
        <v>731</v>
      </c>
      <c r="B66" s="656">
        <v>0</v>
      </c>
      <c r="C66" s="603" t="s">
        <v>581</v>
      </c>
      <c r="D66" s="438" t="s">
        <v>722</v>
      </c>
    </row>
    <row r="67" spans="1:8" ht="12.75" customHeight="1">
      <c r="A67" s="511" t="s">
        <v>731</v>
      </c>
      <c r="B67" s="656">
        <v>0</v>
      </c>
      <c r="C67" s="603" t="s">
        <v>723</v>
      </c>
      <c r="D67" s="438" t="s">
        <v>724</v>
      </c>
      <c r="H67" s="104"/>
    </row>
    <row r="68" spans="1:6" ht="12.75" customHeight="1">
      <c r="A68" s="511" t="s">
        <v>731</v>
      </c>
      <c r="B68" s="656">
        <v>45</v>
      </c>
      <c r="C68" s="603" t="s">
        <v>702</v>
      </c>
      <c r="D68" s="438" t="s">
        <v>709</v>
      </c>
      <c r="F68" s="104"/>
    </row>
    <row r="69" spans="1:6" ht="12.75" customHeight="1">
      <c r="A69" s="511" t="s">
        <v>731</v>
      </c>
      <c r="B69" s="656">
        <v>0</v>
      </c>
      <c r="C69" s="603" t="s">
        <v>637</v>
      </c>
      <c r="D69" s="438" t="s">
        <v>710</v>
      </c>
      <c r="F69" s="104"/>
    </row>
    <row r="70" spans="1:4" ht="12.75" customHeight="1">
      <c r="A70" s="511" t="s">
        <v>731</v>
      </c>
      <c r="B70" s="656">
        <v>117</v>
      </c>
      <c r="C70" s="603" t="s">
        <v>538</v>
      </c>
      <c r="D70" s="575" t="s">
        <v>140</v>
      </c>
    </row>
    <row r="71" spans="1:4" ht="12.75" customHeight="1">
      <c r="A71" s="511" t="s">
        <v>731</v>
      </c>
      <c r="B71" s="656">
        <v>0</v>
      </c>
      <c r="C71" s="603" t="s">
        <v>540</v>
      </c>
      <c r="D71" s="438" t="s">
        <v>726</v>
      </c>
    </row>
    <row r="72" spans="1:4" ht="12.75" customHeight="1">
      <c r="A72" s="511" t="s">
        <v>731</v>
      </c>
      <c r="B72" s="680">
        <v>946</v>
      </c>
      <c r="C72" s="603" t="s">
        <v>542</v>
      </c>
      <c r="D72" s="438" t="s">
        <v>711</v>
      </c>
    </row>
    <row r="73" spans="1:8" ht="12.75" customHeight="1">
      <c r="A73" s="511" t="s">
        <v>731</v>
      </c>
      <c r="B73" s="656">
        <v>0</v>
      </c>
      <c r="C73" s="603" t="s">
        <v>727</v>
      </c>
      <c r="D73" s="438" t="s">
        <v>728</v>
      </c>
      <c r="H73" s="104"/>
    </row>
    <row r="74" spans="1:4" ht="12.75" customHeight="1">
      <c r="A74" s="511" t="s">
        <v>731</v>
      </c>
      <c r="B74" s="656">
        <v>20</v>
      </c>
      <c r="C74" s="603" t="s">
        <v>608</v>
      </c>
      <c r="D74" s="438" t="s">
        <v>609</v>
      </c>
    </row>
    <row r="75" spans="1:4" ht="12.75" customHeight="1">
      <c r="A75" s="511" t="s">
        <v>731</v>
      </c>
      <c r="B75" s="656">
        <v>0</v>
      </c>
      <c r="C75" s="603" t="s">
        <v>509</v>
      </c>
      <c r="D75" s="438" t="s">
        <v>510</v>
      </c>
    </row>
    <row r="76" spans="1:4" ht="12.75" customHeight="1">
      <c r="A76" s="511" t="s">
        <v>731</v>
      </c>
      <c r="B76" s="656">
        <v>0</v>
      </c>
      <c r="C76" s="603" t="s">
        <v>499</v>
      </c>
      <c r="D76" s="438" t="s">
        <v>712</v>
      </c>
    </row>
    <row r="77" spans="1:4" ht="12.75" customHeight="1">
      <c r="A77" s="511" t="s">
        <v>731</v>
      </c>
      <c r="B77" s="656">
        <v>0</v>
      </c>
      <c r="C77" s="603" t="s">
        <v>612</v>
      </c>
      <c r="D77" s="575" t="s">
        <v>1094</v>
      </c>
    </row>
    <row r="78" spans="1:4" ht="12.75" customHeight="1">
      <c r="A78" s="511" t="s">
        <v>731</v>
      </c>
      <c r="B78" s="656">
        <v>8</v>
      </c>
      <c r="C78" s="603" t="s">
        <v>613</v>
      </c>
      <c r="D78" s="575" t="s">
        <v>1093</v>
      </c>
    </row>
    <row r="79" spans="1:4" ht="12.75" customHeight="1">
      <c r="A79" s="511" t="s">
        <v>731</v>
      </c>
      <c r="B79" s="656">
        <v>1025</v>
      </c>
      <c r="C79" s="603" t="s">
        <v>615</v>
      </c>
      <c r="D79" s="438" t="s">
        <v>713</v>
      </c>
    </row>
    <row r="80" spans="1:4" ht="12.75" customHeight="1">
      <c r="A80" s="511" t="s">
        <v>731</v>
      </c>
      <c r="B80" s="656">
        <v>0</v>
      </c>
      <c r="C80" s="603" t="s">
        <v>643</v>
      </c>
      <c r="D80" s="438" t="s">
        <v>714</v>
      </c>
    </row>
    <row r="81" spans="1:4" ht="12.75" customHeight="1">
      <c r="A81" s="511" t="s">
        <v>731</v>
      </c>
      <c r="B81" s="656">
        <v>0</v>
      </c>
      <c r="C81" s="603" t="s">
        <v>546</v>
      </c>
      <c r="D81" s="438" t="s">
        <v>715</v>
      </c>
    </row>
    <row r="82" spans="1:4" ht="12.75" customHeight="1">
      <c r="A82" s="511" t="s">
        <v>731</v>
      </c>
      <c r="B82" s="656">
        <v>119</v>
      </c>
      <c r="C82" s="603" t="s">
        <v>548</v>
      </c>
      <c r="D82" s="438" t="s">
        <v>716</v>
      </c>
    </row>
    <row r="83" spans="1:4" ht="12.75" customHeight="1">
      <c r="A83" s="511" t="s">
        <v>732</v>
      </c>
      <c r="B83" s="656">
        <v>2</v>
      </c>
      <c r="C83" s="603" t="s">
        <v>506</v>
      </c>
      <c r="D83" s="438" t="s">
        <v>719</v>
      </c>
    </row>
    <row r="84" spans="1:6" ht="12.75" customHeight="1">
      <c r="A84" s="511" t="s">
        <v>732</v>
      </c>
      <c r="B84" s="656">
        <v>23</v>
      </c>
      <c r="C84" s="854" t="s">
        <v>885</v>
      </c>
      <c r="D84" s="575" t="s">
        <v>985</v>
      </c>
      <c r="F84" s="104"/>
    </row>
    <row r="85" spans="1:4" ht="12.75" customHeight="1">
      <c r="A85" s="511" t="s">
        <v>732</v>
      </c>
      <c r="B85" s="656">
        <v>15</v>
      </c>
      <c r="C85" s="854" t="s">
        <v>1083</v>
      </c>
      <c r="D85" s="575" t="s">
        <v>1104</v>
      </c>
    </row>
    <row r="86" spans="1:4" ht="12.75" customHeight="1">
      <c r="A86" s="511" t="s">
        <v>732</v>
      </c>
      <c r="B86" s="656">
        <v>7</v>
      </c>
      <c r="C86" s="854" t="s">
        <v>1084</v>
      </c>
      <c r="D86" s="575" t="s">
        <v>1105</v>
      </c>
    </row>
    <row r="87" spans="1:4" ht="12.75" customHeight="1">
      <c r="A87" s="511" t="s">
        <v>732</v>
      </c>
      <c r="B87" s="656">
        <v>17</v>
      </c>
      <c r="C87" s="603" t="s">
        <v>575</v>
      </c>
      <c r="D87" s="438" t="s">
        <v>707</v>
      </c>
    </row>
    <row r="88" spans="1:4" ht="12.75" customHeight="1">
      <c r="A88" s="511" t="s">
        <v>732</v>
      </c>
      <c r="B88" s="656">
        <v>104</v>
      </c>
      <c r="C88" s="603" t="s">
        <v>720</v>
      </c>
      <c r="D88" s="438" t="s">
        <v>721</v>
      </c>
    </row>
    <row r="89" spans="1:8" ht="12.75" customHeight="1">
      <c r="A89" s="511" t="s">
        <v>732</v>
      </c>
      <c r="B89" s="656">
        <v>366</v>
      </c>
      <c r="C89" s="603" t="s">
        <v>532</v>
      </c>
      <c r="D89" s="438" t="s">
        <v>708</v>
      </c>
      <c r="F89" s="104"/>
      <c r="H89" s="104"/>
    </row>
    <row r="90" spans="1:4" ht="12.75" customHeight="1">
      <c r="A90" s="511" t="s">
        <v>732</v>
      </c>
      <c r="B90" s="656">
        <v>0</v>
      </c>
      <c r="C90" s="603" t="s">
        <v>577</v>
      </c>
      <c r="D90" s="575" t="s">
        <v>134</v>
      </c>
    </row>
    <row r="91" spans="1:6" ht="12.75" customHeight="1">
      <c r="A91" s="511" t="s">
        <v>732</v>
      </c>
      <c r="B91" s="656">
        <v>4</v>
      </c>
      <c r="C91" s="603" t="s">
        <v>578</v>
      </c>
      <c r="D91" s="575" t="s">
        <v>138</v>
      </c>
      <c r="F91" s="104"/>
    </row>
    <row r="92" spans="1:4" ht="12.75" customHeight="1">
      <c r="A92" s="511" t="s">
        <v>732</v>
      </c>
      <c r="B92" s="656">
        <v>0</v>
      </c>
      <c r="C92" s="603" t="s">
        <v>581</v>
      </c>
      <c r="D92" s="438" t="s">
        <v>722</v>
      </c>
    </row>
    <row r="93" spans="1:6" ht="12.75" customHeight="1">
      <c r="A93" s="511" t="s">
        <v>732</v>
      </c>
      <c r="B93" s="656">
        <v>0</v>
      </c>
      <c r="C93" s="603" t="s">
        <v>723</v>
      </c>
      <c r="D93" s="438" t="s">
        <v>724</v>
      </c>
      <c r="F93" s="104"/>
    </row>
    <row r="94" spans="1:4" ht="12.75" customHeight="1">
      <c r="A94" s="511" t="s">
        <v>732</v>
      </c>
      <c r="B94" s="656">
        <v>16</v>
      </c>
      <c r="C94" s="603" t="s">
        <v>702</v>
      </c>
      <c r="D94" s="438" t="s">
        <v>709</v>
      </c>
    </row>
    <row r="95" spans="1:4" ht="12.75" customHeight="1">
      <c r="A95" s="511" t="s">
        <v>732</v>
      </c>
      <c r="B95" s="656">
        <v>0</v>
      </c>
      <c r="C95" s="603" t="s">
        <v>637</v>
      </c>
      <c r="D95" s="438" t="s">
        <v>710</v>
      </c>
    </row>
    <row r="96" spans="1:4" ht="12.75" customHeight="1">
      <c r="A96" s="511" t="s">
        <v>732</v>
      </c>
      <c r="B96" s="656">
        <v>42</v>
      </c>
      <c r="C96" s="603" t="s">
        <v>538</v>
      </c>
      <c r="D96" s="575" t="s">
        <v>140</v>
      </c>
    </row>
    <row r="97" spans="1:4" ht="12.75" customHeight="1">
      <c r="A97" s="511" t="s">
        <v>732</v>
      </c>
      <c r="B97" s="656">
        <v>0</v>
      </c>
      <c r="C97" s="603" t="s">
        <v>540</v>
      </c>
      <c r="D97" s="438" t="s">
        <v>726</v>
      </c>
    </row>
    <row r="98" spans="1:6" ht="12.75" customHeight="1">
      <c r="A98" s="511" t="s">
        <v>732</v>
      </c>
      <c r="B98" s="680">
        <v>340</v>
      </c>
      <c r="C98" s="603" t="s">
        <v>542</v>
      </c>
      <c r="D98" s="438" t="s">
        <v>711</v>
      </c>
      <c r="F98" s="104"/>
    </row>
    <row r="99" spans="1:4" ht="12.75" customHeight="1">
      <c r="A99" s="511" t="s">
        <v>732</v>
      </c>
      <c r="B99" s="656">
        <v>0</v>
      </c>
      <c r="C99" s="603" t="s">
        <v>727</v>
      </c>
      <c r="D99" s="438" t="s">
        <v>728</v>
      </c>
    </row>
    <row r="100" spans="1:4" ht="12.75" customHeight="1">
      <c r="A100" s="511" t="s">
        <v>732</v>
      </c>
      <c r="B100" s="656">
        <v>10</v>
      </c>
      <c r="C100" s="603" t="s">
        <v>608</v>
      </c>
      <c r="D100" s="438" t="s">
        <v>609</v>
      </c>
    </row>
    <row r="101" spans="1:4" ht="12.75" customHeight="1">
      <c r="A101" s="511" t="s">
        <v>732</v>
      </c>
      <c r="B101" s="656">
        <v>0</v>
      </c>
      <c r="C101" s="603" t="s">
        <v>509</v>
      </c>
      <c r="D101" s="438" t="s">
        <v>510</v>
      </c>
    </row>
    <row r="102" spans="1:4" ht="12.75" customHeight="1">
      <c r="A102" s="511" t="s">
        <v>732</v>
      </c>
      <c r="B102" s="656">
        <v>0</v>
      </c>
      <c r="C102" s="603" t="s">
        <v>499</v>
      </c>
      <c r="D102" s="438" t="s">
        <v>712</v>
      </c>
    </row>
    <row r="103" spans="1:4" ht="12.75" customHeight="1">
      <c r="A103" s="511" t="s">
        <v>732</v>
      </c>
      <c r="B103" s="656">
        <v>0</v>
      </c>
      <c r="C103" s="603" t="s">
        <v>612</v>
      </c>
      <c r="D103" s="575" t="s">
        <v>1094</v>
      </c>
    </row>
    <row r="104" spans="1:4" ht="12.75" customHeight="1">
      <c r="A104" s="511" t="s">
        <v>732</v>
      </c>
      <c r="B104" s="656">
        <v>3</v>
      </c>
      <c r="C104" s="603" t="s">
        <v>613</v>
      </c>
      <c r="D104" s="575" t="s">
        <v>1093</v>
      </c>
    </row>
    <row r="105" spans="1:4" ht="12.75" customHeight="1">
      <c r="A105" s="511" t="s">
        <v>732</v>
      </c>
      <c r="B105" s="680">
        <v>369</v>
      </c>
      <c r="C105" s="603" t="s">
        <v>615</v>
      </c>
      <c r="D105" s="438" t="s">
        <v>713</v>
      </c>
    </row>
    <row r="106" spans="1:7" ht="12.75" customHeight="1">
      <c r="A106" s="511" t="s">
        <v>732</v>
      </c>
      <c r="B106" s="656">
        <v>0</v>
      </c>
      <c r="C106" s="603" t="s">
        <v>643</v>
      </c>
      <c r="D106" s="438" t="s">
        <v>714</v>
      </c>
      <c r="G106" s="104"/>
    </row>
    <row r="107" spans="1:4" ht="12.75" customHeight="1">
      <c r="A107" s="511" t="s">
        <v>732</v>
      </c>
      <c r="B107" s="656">
        <v>0</v>
      </c>
      <c r="C107" s="603" t="s">
        <v>546</v>
      </c>
      <c r="D107" s="438" t="s">
        <v>715</v>
      </c>
    </row>
    <row r="108" spans="1:4" ht="12.75" customHeight="1">
      <c r="A108" s="511" t="s">
        <v>732</v>
      </c>
      <c r="B108" s="680">
        <v>43</v>
      </c>
      <c r="C108" s="603" t="s">
        <v>548</v>
      </c>
      <c r="D108" s="438" t="s">
        <v>716</v>
      </c>
    </row>
    <row r="109" spans="1:4" ht="12.75" customHeight="1">
      <c r="A109" s="512" t="s">
        <v>733</v>
      </c>
      <c r="B109" s="680">
        <v>65</v>
      </c>
      <c r="C109" s="603" t="s">
        <v>532</v>
      </c>
      <c r="D109" s="438" t="s">
        <v>708</v>
      </c>
    </row>
    <row r="110" spans="1:4" ht="12.75" customHeight="1">
      <c r="A110" s="512" t="s">
        <v>734</v>
      </c>
      <c r="B110" s="656">
        <v>0</v>
      </c>
      <c r="C110" s="604" t="s">
        <v>575</v>
      </c>
      <c r="D110" s="434" t="s">
        <v>707</v>
      </c>
    </row>
    <row r="111" spans="1:4" ht="12.75" customHeight="1" thickBot="1">
      <c r="A111" s="512" t="s">
        <v>734</v>
      </c>
      <c r="B111" s="656">
        <v>0</v>
      </c>
      <c r="C111" s="604" t="s">
        <v>578</v>
      </c>
      <c r="D111" s="575" t="s">
        <v>138</v>
      </c>
    </row>
    <row r="112" spans="1:4" ht="13.5" thickBot="1">
      <c r="A112" s="513" t="s">
        <v>266</v>
      </c>
      <c r="B112" s="689">
        <f>SUM(B7:B111)</f>
        <v>20544</v>
      </c>
      <c r="C112" s="455"/>
      <c r="D112" s="514"/>
    </row>
    <row r="113" spans="1:3" ht="7.5" customHeight="1">
      <c r="A113" s="515"/>
      <c r="B113" s="516"/>
      <c r="C113" s="443"/>
    </row>
    <row r="114" spans="1:3" ht="8.25" customHeight="1">
      <c r="A114" s="515"/>
      <c r="B114" s="516"/>
      <c r="C114" s="443"/>
    </row>
    <row r="115" spans="1:3" ht="8.25" customHeight="1">
      <c r="A115" s="515"/>
      <c r="B115" s="516"/>
      <c r="C115" s="443"/>
    </row>
    <row r="116" spans="1:3" ht="19.5" thickBot="1">
      <c r="A116" s="442" t="s">
        <v>735</v>
      </c>
      <c r="B116" s="308"/>
      <c r="C116" s="443"/>
    </row>
    <row r="117" spans="1:4" ht="12.75">
      <c r="A117" s="427" t="s">
        <v>486</v>
      </c>
      <c r="B117" s="685" t="s">
        <v>1109</v>
      </c>
      <c r="C117" s="517" t="s">
        <v>488</v>
      </c>
      <c r="D117" s="427" t="s">
        <v>489</v>
      </c>
    </row>
    <row r="118" spans="1:4" ht="13.5" thickBot="1">
      <c r="A118" s="430"/>
      <c r="B118" s="686" t="s">
        <v>401</v>
      </c>
      <c r="C118" s="431" t="s">
        <v>490</v>
      </c>
      <c r="D118" s="430"/>
    </row>
    <row r="119" spans="1:4" ht="12.75">
      <c r="A119" s="501" t="s">
        <v>736</v>
      </c>
      <c r="B119" s="656">
        <v>35</v>
      </c>
      <c r="C119" s="635" t="s">
        <v>575</v>
      </c>
      <c r="D119" s="488" t="s">
        <v>707</v>
      </c>
    </row>
    <row r="120" spans="1:4" ht="12.75">
      <c r="A120" s="501" t="s">
        <v>736</v>
      </c>
      <c r="B120" s="656">
        <v>0</v>
      </c>
      <c r="C120" s="598" t="s">
        <v>637</v>
      </c>
      <c r="D120" s="438" t="s">
        <v>710</v>
      </c>
    </row>
    <row r="121" spans="1:4" ht="12.75">
      <c r="A121" s="450" t="s">
        <v>736</v>
      </c>
      <c r="B121" s="656">
        <v>0</v>
      </c>
      <c r="C121" s="598" t="s">
        <v>538</v>
      </c>
      <c r="D121" s="575" t="s">
        <v>140</v>
      </c>
    </row>
    <row r="122" spans="1:4" ht="12.75">
      <c r="A122" s="450" t="s">
        <v>736</v>
      </c>
      <c r="B122" s="656">
        <v>0</v>
      </c>
      <c r="C122" s="598" t="s">
        <v>525</v>
      </c>
      <c r="D122" s="438" t="s">
        <v>738</v>
      </c>
    </row>
    <row r="123" spans="1:4" ht="12.75">
      <c r="A123" s="450" t="s">
        <v>736</v>
      </c>
      <c r="B123" s="656">
        <v>0</v>
      </c>
      <c r="C123" s="598" t="s">
        <v>626</v>
      </c>
      <c r="D123" s="438" t="s">
        <v>739</v>
      </c>
    </row>
    <row r="124" spans="1:4" ht="12.75">
      <c r="A124" s="450" t="s">
        <v>736</v>
      </c>
      <c r="B124" s="656">
        <v>0</v>
      </c>
      <c r="C124" s="599" t="s">
        <v>1085</v>
      </c>
      <c r="D124" s="575" t="s">
        <v>1103</v>
      </c>
    </row>
    <row r="125" spans="1:6" ht="12.75">
      <c r="A125" s="572" t="s">
        <v>736</v>
      </c>
      <c r="B125" s="656">
        <v>0</v>
      </c>
      <c r="C125" s="599" t="s">
        <v>532</v>
      </c>
      <c r="D125" s="575" t="s">
        <v>708</v>
      </c>
      <c r="F125" s="104"/>
    </row>
    <row r="126" spans="1:6" ht="12.75">
      <c r="A126" s="450" t="s">
        <v>736</v>
      </c>
      <c r="B126" s="656">
        <v>35</v>
      </c>
      <c r="C126" s="598" t="s">
        <v>542</v>
      </c>
      <c r="D126" s="438" t="s">
        <v>711</v>
      </c>
      <c r="F126" s="104"/>
    </row>
    <row r="127" spans="1:4" ht="12.75">
      <c r="A127" s="450" t="s">
        <v>736</v>
      </c>
      <c r="B127" s="656">
        <v>0</v>
      </c>
      <c r="C127" s="598" t="s">
        <v>561</v>
      </c>
      <c r="D127" s="438" t="s">
        <v>740</v>
      </c>
    </row>
    <row r="128" spans="1:4" ht="12.75">
      <c r="A128" s="450" t="s">
        <v>736</v>
      </c>
      <c r="B128" s="656">
        <v>0</v>
      </c>
      <c r="C128" s="598" t="s">
        <v>608</v>
      </c>
      <c r="D128" s="438" t="s">
        <v>609</v>
      </c>
    </row>
    <row r="129" spans="1:4" ht="12.75">
      <c r="A129" s="450" t="s">
        <v>736</v>
      </c>
      <c r="B129" s="656">
        <v>0</v>
      </c>
      <c r="C129" s="598" t="s">
        <v>613</v>
      </c>
      <c r="D129" s="575" t="s">
        <v>1093</v>
      </c>
    </row>
    <row r="130" spans="1:4" ht="12.75">
      <c r="A130" s="450" t="s">
        <v>736</v>
      </c>
      <c r="B130" s="656">
        <v>0</v>
      </c>
      <c r="C130" s="598" t="s">
        <v>612</v>
      </c>
      <c r="D130" s="575" t="s">
        <v>1094</v>
      </c>
    </row>
    <row r="131" spans="1:4" ht="12.75">
      <c r="A131" s="450" t="s">
        <v>741</v>
      </c>
      <c r="B131" s="656">
        <v>0</v>
      </c>
      <c r="C131" s="598" t="s">
        <v>532</v>
      </c>
      <c r="D131" s="438" t="s">
        <v>708</v>
      </c>
    </row>
    <row r="132" spans="1:4" ht="12.75">
      <c r="A132" s="491">
        <v>5131</v>
      </c>
      <c r="B132" s="656">
        <v>0</v>
      </c>
      <c r="C132" s="603" t="s">
        <v>742</v>
      </c>
      <c r="D132" s="438" t="s">
        <v>743</v>
      </c>
    </row>
    <row r="133" spans="1:4" ht="12.75">
      <c r="A133" s="450" t="s">
        <v>744</v>
      </c>
      <c r="B133" s="656">
        <v>0</v>
      </c>
      <c r="C133" s="854" t="s">
        <v>885</v>
      </c>
      <c r="D133" s="575" t="s">
        <v>985</v>
      </c>
    </row>
    <row r="134" spans="1:4" ht="12.75">
      <c r="A134" s="450" t="s">
        <v>744</v>
      </c>
      <c r="B134" s="656">
        <v>0</v>
      </c>
      <c r="C134" s="854" t="s">
        <v>1083</v>
      </c>
      <c r="D134" s="575" t="s">
        <v>1104</v>
      </c>
    </row>
    <row r="135" spans="1:4" ht="12.75">
      <c r="A135" s="450" t="s">
        <v>744</v>
      </c>
      <c r="B135" s="656">
        <v>0</v>
      </c>
      <c r="C135" s="854" t="s">
        <v>1084</v>
      </c>
      <c r="D135" s="575" t="s">
        <v>1105</v>
      </c>
    </row>
    <row r="136" spans="1:4" ht="12.75">
      <c r="A136" s="450" t="s">
        <v>744</v>
      </c>
      <c r="B136" s="656">
        <v>0</v>
      </c>
      <c r="C136" s="603" t="s">
        <v>723</v>
      </c>
      <c r="D136" s="438" t="s">
        <v>724</v>
      </c>
    </row>
    <row r="137" spans="1:4" ht="12.75">
      <c r="A137" s="450" t="s">
        <v>744</v>
      </c>
      <c r="B137" s="656">
        <v>58</v>
      </c>
      <c r="C137" s="603" t="s">
        <v>575</v>
      </c>
      <c r="D137" s="438" t="s">
        <v>707</v>
      </c>
    </row>
    <row r="138" spans="1:4" ht="12.75">
      <c r="A138" s="450" t="s">
        <v>744</v>
      </c>
      <c r="B138" s="656">
        <v>530</v>
      </c>
      <c r="C138" s="603" t="s">
        <v>532</v>
      </c>
      <c r="D138" s="438" t="s">
        <v>708</v>
      </c>
    </row>
    <row r="139" spans="1:6" ht="12.75">
      <c r="A139" s="450" t="s">
        <v>744</v>
      </c>
      <c r="B139" s="656">
        <v>0</v>
      </c>
      <c r="C139" s="603" t="s">
        <v>745</v>
      </c>
      <c r="D139" s="438" t="s">
        <v>746</v>
      </c>
      <c r="F139" s="104"/>
    </row>
    <row r="140" spans="1:8" ht="12.75">
      <c r="A140" s="450" t="s">
        <v>744</v>
      </c>
      <c r="B140" s="656">
        <v>0</v>
      </c>
      <c r="C140" s="603" t="s">
        <v>525</v>
      </c>
      <c r="D140" s="438" t="s">
        <v>738</v>
      </c>
      <c r="F140" s="580"/>
      <c r="H140" s="104"/>
    </row>
    <row r="141" spans="1:6" ht="12.75">
      <c r="A141" s="450" t="s">
        <v>744</v>
      </c>
      <c r="B141" s="656">
        <v>0</v>
      </c>
      <c r="C141" s="603" t="s">
        <v>578</v>
      </c>
      <c r="D141" s="575" t="s">
        <v>138</v>
      </c>
      <c r="F141" s="580"/>
    </row>
    <row r="142" spans="1:6" ht="12.75">
      <c r="A142" s="450" t="s">
        <v>744</v>
      </c>
      <c r="B142" s="656">
        <v>0</v>
      </c>
      <c r="C142" s="603" t="s">
        <v>579</v>
      </c>
      <c r="D142" s="438" t="s">
        <v>747</v>
      </c>
      <c r="F142" s="311"/>
    </row>
    <row r="143" spans="1:6" ht="12.75">
      <c r="A143" s="450" t="s">
        <v>744</v>
      </c>
      <c r="B143" s="656">
        <v>43</v>
      </c>
      <c r="C143" s="603" t="s">
        <v>561</v>
      </c>
      <c r="D143" s="438" t="s">
        <v>740</v>
      </c>
      <c r="F143" s="311"/>
    </row>
    <row r="144" spans="1:4" ht="12.75">
      <c r="A144" s="450" t="s">
        <v>744</v>
      </c>
      <c r="B144" s="656">
        <v>12</v>
      </c>
      <c r="C144" s="603" t="s">
        <v>727</v>
      </c>
      <c r="D144" s="438" t="s">
        <v>728</v>
      </c>
    </row>
    <row r="145" spans="1:4" ht="12.75">
      <c r="A145" s="450" t="s">
        <v>744</v>
      </c>
      <c r="B145" s="656">
        <v>0</v>
      </c>
      <c r="C145" s="603" t="s">
        <v>637</v>
      </c>
      <c r="D145" s="438" t="s">
        <v>710</v>
      </c>
    </row>
    <row r="146" spans="1:6" ht="12.75">
      <c r="A146" s="450" t="s">
        <v>744</v>
      </c>
      <c r="B146" s="656">
        <v>0</v>
      </c>
      <c r="C146" s="603" t="s">
        <v>538</v>
      </c>
      <c r="D146" s="575" t="s">
        <v>140</v>
      </c>
      <c r="F146" s="104"/>
    </row>
    <row r="147" spans="1:4" ht="12.75">
      <c r="A147" s="450" t="s">
        <v>744</v>
      </c>
      <c r="B147" s="656">
        <v>0</v>
      </c>
      <c r="C147" s="603" t="s">
        <v>690</v>
      </c>
      <c r="D147" s="438" t="s">
        <v>748</v>
      </c>
    </row>
    <row r="148" spans="1:4" ht="12.75">
      <c r="A148" s="450" t="s">
        <v>744</v>
      </c>
      <c r="B148" s="656">
        <v>20</v>
      </c>
      <c r="C148" s="603" t="s">
        <v>542</v>
      </c>
      <c r="D148" s="438" t="s">
        <v>711</v>
      </c>
    </row>
    <row r="149" spans="1:4" ht="12.75">
      <c r="A149" s="450" t="s">
        <v>744</v>
      </c>
      <c r="B149" s="656">
        <v>0</v>
      </c>
      <c r="C149" s="603" t="s">
        <v>608</v>
      </c>
      <c r="D149" s="438" t="s">
        <v>609</v>
      </c>
    </row>
    <row r="150" spans="1:4" ht="12.75">
      <c r="A150" s="450" t="s">
        <v>744</v>
      </c>
      <c r="B150" s="656">
        <v>0</v>
      </c>
      <c r="C150" s="603" t="s">
        <v>544</v>
      </c>
      <c r="D150" s="438" t="s">
        <v>545</v>
      </c>
    </row>
    <row r="151" spans="1:4" ht="12.75">
      <c r="A151" s="450" t="s">
        <v>744</v>
      </c>
      <c r="B151" s="656">
        <v>0</v>
      </c>
      <c r="C151" s="603" t="s">
        <v>749</v>
      </c>
      <c r="D151" s="438" t="s">
        <v>750</v>
      </c>
    </row>
    <row r="152" spans="1:4" ht="12.75">
      <c r="A152" s="450" t="s">
        <v>744</v>
      </c>
      <c r="B152" s="656">
        <v>0</v>
      </c>
      <c r="C152" s="603" t="s">
        <v>499</v>
      </c>
      <c r="D152" s="438" t="s">
        <v>712</v>
      </c>
    </row>
    <row r="153" spans="1:4" ht="12.75">
      <c r="A153" s="450" t="s">
        <v>744</v>
      </c>
      <c r="B153" s="656">
        <v>0</v>
      </c>
      <c r="C153" s="603" t="s">
        <v>612</v>
      </c>
      <c r="D153" s="575" t="s">
        <v>1094</v>
      </c>
    </row>
    <row r="154" spans="1:4" ht="12.75">
      <c r="A154" s="450" t="s">
        <v>744</v>
      </c>
      <c r="B154" s="656">
        <v>0</v>
      </c>
      <c r="C154" s="603" t="s">
        <v>613</v>
      </c>
      <c r="D154" s="575" t="s">
        <v>1093</v>
      </c>
    </row>
    <row r="155" spans="1:4" ht="12.75">
      <c r="A155" s="450" t="s">
        <v>744</v>
      </c>
      <c r="B155" s="656">
        <v>0</v>
      </c>
      <c r="C155" s="603" t="s">
        <v>548</v>
      </c>
      <c r="D155" s="438" t="s">
        <v>716</v>
      </c>
    </row>
    <row r="156" spans="1:4" ht="12.75">
      <c r="A156" s="450" t="s">
        <v>744</v>
      </c>
      <c r="B156" s="656">
        <v>0</v>
      </c>
      <c r="C156" s="603" t="s">
        <v>550</v>
      </c>
      <c r="D156" s="434" t="s">
        <v>751</v>
      </c>
    </row>
    <row r="157" spans="1:4" ht="12.75">
      <c r="A157" s="450" t="s">
        <v>744</v>
      </c>
      <c r="B157" s="656">
        <v>0</v>
      </c>
      <c r="C157" s="603" t="s">
        <v>546</v>
      </c>
      <c r="D157" s="438" t="s">
        <v>715</v>
      </c>
    </row>
    <row r="158" spans="1:4" ht="12.75">
      <c r="A158" s="450" t="s">
        <v>752</v>
      </c>
      <c r="B158" s="656">
        <v>0</v>
      </c>
      <c r="C158" s="603" t="s">
        <v>578</v>
      </c>
      <c r="D158" s="575" t="s">
        <v>138</v>
      </c>
    </row>
    <row r="159" spans="1:4" ht="12.75">
      <c r="A159" s="450" t="s">
        <v>753</v>
      </c>
      <c r="B159" s="656">
        <v>0</v>
      </c>
      <c r="C159" s="603" t="s">
        <v>573</v>
      </c>
      <c r="D159" s="518" t="s">
        <v>754</v>
      </c>
    </row>
    <row r="160" spans="1:4" ht="12.75">
      <c r="A160" s="450" t="s">
        <v>753</v>
      </c>
      <c r="B160" s="656">
        <v>0</v>
      </c>
      <c r="C160" s="854" t="s">
        <v>885</v>
      </c>
      <c r="D160" s="575" t="s">
        <v>985</v>
      </c>
    </row>
    <row r="161" spans="1:4" ht="12.75">
      <c r="A161" s="450" t="s">
        <v>753</v>
      </c>
      <c r="B161" s="656">
        <v>0</v>
      </c>
      <c r="C161" s="599" t="s">
        <v>1085</v>
      </c>
      <c r="D161" s="575" t="s">
        <v>1103</v>
      </c>
    </row>
    <row r="162" spans="1:4" ht="12.75">
      <c r="A162" s="450" t="s">
        <v>753</v>
      </c>
      <c r="B162" s="656">
        <v>60</v>
      </c>
      <c r="C162" s="854" t="s">
        <v>1083</v>
      </c>
      <c r="D162" s="575" t="s">
        <v>1104</v>
      </c>
    </row>
    <row r="163" spans="1:4" ht="12.75">
      <c r="A163" s="450" t="s">
        <v>753</v>
      </c>
      <c r="B163" s="656">
        <v>0</v>
      </c>
      <c r="C163" s="854" t="s">
        <v>1084</v>
      </c>
      <c r="D163" s="575" t="s">
        <v>1105</v>
      </c>
    </row>
    <row r="164" spans="1:7" ht="12.75">
      <c r="A164" s="450" t="s">
        <v>753</v>
      </c>
      <c r="B164" s="656">
        <v>0</v>
      </c>
      <c r="C164" s="603" t="s">
        <v>575</v>
      </c>
      <c r="D164" s="438" t="s">
        <v>707</v>
      </c>
      <c r="F164" s="104"/>
      <c r="G164" s="104"/>
    </row>
    <row r="165" spans="1:4" ht="12.75">
      <c r="A165" s="450" t="s">
        <v>753</v>
      </c>
      <c r="B165" s="656">
        <v>25</v>
      </c>
      <c r="C165" s="603" t="s">
        <v>532</v>
      </c>
      <c r="D165" s="438" t="s">
        <v>708</v>
      </c>
    </row>
    <row r="166" spans="1:6" ht="12.75">
      <c r="A166" s="450" t="s">
        <v>753</v>
      </c>
      <c r="B166" s="656">
        <v>80</v>
      </c>
      <c r="C166" s="603" t="s">
        <v>578</v>
      </c>
      <c r="D166" s="575" t="s">
        <v>138</v>
      </c>
      <c r="F166" s="104"/>
    </row>
    <row r="167" spans="1:8" ht="12.75">
      <c r="A167" s="450" t="s">
        <v>753</v>
      </c>
      <c r="B167" s="656">
        <v>0</v>
      </c>
      <c r="C167" s="603" t="s">
        <v>723</v>
      </c>
      <c r="D167" s="438" t="s">
        <v>724</v>
      </c>
      <c r="F167" s="104"/>
      <c r="H167" s="104"/>
    </row>
    <row r="168" spans="1:4" ht="12.75">
      <c r="A168" s="450" t="s">
        <v>753</v>
      </c>
      <c r="B168" s="656">
        <v>0</v>
      </c>
      <c r="C168" s="603" t="s">
        <v>637</v>
      </c>
      <c r="D168" s="438" t="s">
        <v>710</v>
      </c>
    </row>
    <row r="169" spans="1:6" ht="12.75">
      <c r="A169" s="450" t="s">
        <v>753</v>
      </c>
      <c r="B169" s="656">
        <v>2</v>
      </c>
      <c r="C169" s="603" t="s">
        <v>538</v>
      </c>
      <c r="D169" s="575" t="s">
        <v>140</v>
      </c>
      <c r="F169" s="104"/>
    </row>
    <row r="170" spans="1:4" ht="12.75">
      <c r="A170" s="450" t="s">
        <v>753</v>
      </c>
      <c r="B170" s="656">
        <v>0</v>
      </c>
      <c r="C170" s="603" t="s">
        <v>542</v>
      </c>
      <c r="D170" s="438" t="s">
        <v>711</v>
      </c>
    </row>
    <row r="171" spans="1:4" ht="12.75">
      <c r="A171" s="450" t="s">
        <v>753</v>
      </c>
      <c r="B171" s="656">
        <v>0</v>
      </c>
      <c r="C171" s="603" t="s">
        <v>727</v>
      </c>
      <c r="D171" s="438" t="s">
        <v>728</v>
      </c>
    </row>
    <row r="172" spans="1:4" ht="12.75">
      <c r="A172" s="450" t="s">
        <v>753</v>
      </c>
      <c r="B172" s="656">
        <v>0</v>
      </c>
      <c r="C172" s="603" t="s">
        <v>612</v>
      </c>
      <c r="D172" s="575" t="s">
        <v>1094</v>
      </c>
    </row>
    <row r="173" spans="1:4" ht="12.75">
      <c r="A173" s="450" t="s">
        <v>755</v>
      </c>
      <c r="B173" s="656">
        <v>10</v>
      </c>
      <c r="C173" s="603" t="s">
        <v>506</v>
      </c>
      <c r="D173" s="438" t="s">
        <v>719</v>
      </c>
    </row>
    <row r="174" spans="1:4" ht="12.75">
      <c r="A174" s="450" t="s">
        <v>755</v>
      </c>
      <c r="B174" s="656">
        <v>0</v>
      </c>
      <c r="C174" s="603" t="s">
        <v>555</v>
      </c>
      <c r="D174" s="438" t="s">
        <v>756</v>
      </c>
    </row>
    <row r="175" spans="1:4" ht="12.75">
      <c r="A175" s="450" t="s">
        <v>755</v>
      </c>
      <c r="B175" s="688">
        <v>400</v>
      </c>
      <c r="C175" s="603" t="s">
        <v>525</v>
      </c>
      <c r="D175" s="438" t="s">
        <v>738</v>
      </c>
    </row>
    <row r="176" spans="1:4" ht="12.75">
      <c r="A176" s="450" t="s">
        <v>755</v>
      </c>
      <c r="B176" s="656">
        <v>0</v>
      </c>
      <c r="C176" s="603" t="s">
        <v>570</v>
      </c>
      <c r="D176" s="438" t="s">
        <v>757</v>
      </c>
    </row>
    <row r="177" spans="1:4" ht="12.75">
      <c r="A177" s="450" t="s">
        <v>755</v>
      </c>
      <c r="B177" s="656">
        <v>0</v>
      </c>
      <c r="C177" s="603" t="s">
        <v>573</v>
      </c>
      <c r="D177" s="518" t="s">
        <v>754</v>
      </c>
    </row>
    <row r="178" spans="1:4" ht="12.75">
      <c r="A178" s="450" t="s">
        <v>755</v>
      </c>
      <c r="B178" s="656">
        <v>20</v>
      </c>
      <c r="C178" s="854" t="s">
        <v>885</v>
      </c>
      <c r="D178" s="575" t="s">
        <v>985</v>
      </c>
    </row>
    <row r="179" spans="1:4" ht="12.75">
      <c r="A179" s="450" t="s">
        <v>755</v>
      </c>
      <c r="B179" s="656">
        <v>24</v>
      </c>
      <c r="C179" s="599" t="s">
        <v>1085</v>
      </c>
      <c r="D179" s="575" t="s">
        <v>1103</v>
      </c>
    </row>
    <row r="180" spans="1:4" ht="12.75">
      <c r="A180" s="450" t="s">
        <v>755</v>
      </c>
      <c r="B180" s="656">
        <v>10</v>
      </c>
      <c r="C180" s="854" t="s">
        <v>1083</v>
      </c>
      <c r="D180" s="575" t="s">
        <v>1104</v>
      </c>
    </row>
    <row r="181" spans="1:4" ht="12.75">
      <c r="A181" s="450" t="s">
        <v>755</v>
      </c>
      <c r="B181" s="656">
        <v>28</v>
      </c>
      <c r="C181" s="854" t="s">
        <v>1084</v>
      </c>
      <c r="D181" s="575" t="s">
        <v>1105</v>
      </c>
    </row>
    <row r="182" spans="1:6" ht="12.75">
      <c r="A182" s="450" t="s">
        <v>755</v>
      </c>
      <c r="B182" s="656">
        <v>55</v>
      </c>
      <c r="C182" s="603" t="s">
        <v>575</v>
      </c>
      <c r="D182" s="438" t="s">
        <v>707</v>
      </c>
      <c r="F182" s="104"/>
    </row>
    <row r="183" spans="1:7" ht="12.75">
      <c r="A183" s="450" t="s">
        <v>755</v>
      </c>
      <c r="B183" s="656">
        <v>300</v>
      </c>
      <c r="C183" s="603" t="s">
        <v>532</v>
      </c>
      <c r="D183" s="438" t="s">
        <v>708</v>
      </c>
      <c r="F183" s="104"/>
      <c r="G183" s="104"/>
    </row>
    <row r="184" spans="1:6" ht="12.75">
      <c r="A184" s="450" t="s">
        <v>755</v>
      </c>
      <c r="B184" s="656">
        <v>0</v>
      </c>
      <c r="C184" s="603" t="s">
        <v>577</v>
      </c>
      <c r="D184" s="575" t="s">
        <v>134</v>
      </c>
      <c r="F184" s="104"/>
    </row>
    <row r="185" spans="1:6" ht="12.75">
      <c r="A185" s="450" t="s">
        <v>755</v>
      </c>
      <c r="B185" s="656">
        <v>35</v>
      </c>
      <c r="C185" s="603" t="s">
        <v>578</v>
      </c>
      <c r="D185" s="575" t="s">
        <v>138</v>
      </c>
      <c r="F185" s="104"/>
    </row>
    <row r="186" spans="1:4" ht="12.75">
      <c r="A186" s="450" t="s">
        <v>755</v>
      </c>
      <c r="B186" s="656">
        <v>25</v>
      </c>
      <c r="C186" s="603" t="s">
        <v>579</v>
      </c>
      <c r="D186" s="438" t="s">
        <v>747</v>
      </c>
    </row>
    <row r="187" spans="1:6" ht="12.75">
      <c r="A187" s="450" t="s">
        <v>755</v>
      </c>
      <c r="B187" s="656">
        <v>25</v>
      </c>
      <c r="C187" s="603" t="s">
        <v>581</v>
      </c>
      <c r="D187" s="438" t="s">
        <v>722</v>
      </c>
      <c r="F187" s="104"/>
    </row>
    <row r="188" spans="1:6" ht="12.75">
      <c r="A188" s="450" t="s">
        <v>755</v>
      </c>
      <c r="B188" s="656">
        <v>5</v>
      </c>
      <c r="C188" s="603" t="s">
        <v>530</v>
      </c>
      <c r="D188" s="438" t="s">
        <v>760</v>
      </c>
      <c r="F188" s="104"/>
    </row>
    <row r="189" spans="1:4" ht="12.75">
      <c r="A189" s="450" t="s">
        <v>755</v>
      </c>
      <c r="B189" s="656">
        <v>10</v>
      </c>
      <c r="C189" s="603" t="s">
        <v>534</v>
      </c>
      <c r="D189" s="438" t="s">
        <v>535</v>
      </c>
    </row>
    <row r="190" spans="1:6" ht="12.75">
      <c r="A190" s="450" t="s">
        <v>755</v>
      </c>
      <c r="B190" s="656">
        <v>0</v>
      </c>
      <c r="C190" s="603" t="s">
        <v>723</v>
      </c>
      <c r="D190" s="438" t="s">
        <v>724</v>
      </c>
      <c r="F190" s="104"/>
    </row>
    <row r="191" spans="1:4" ht="12.75">
      <c r="A191" s="450" t="s">
        <v>755</v>
      </c>
      <c r="B191" s="656">
        <v>32</v>
      </c>
      <c r="C191" s="603" t="s">
        <v>702</v>
      </c>
      <c r="D191" s="438" t="s">
        <v>709</v>
      </c>
    </row>
    <row r="192" spans="1:4" ht="12.75">
      <c r="A192" s="450" t="s">
        <v>755</v>
      </c>
      <c r="B192" s="656">
        <v>0</v>
      </c>
      <c r="C192" s="603" t="s">
        <v>761</v>
      </c>
      <c r="D192" s="489" t="s">
        <v>762</v>
      </c>
    </row>
    <row r="193" spans="1:4" ht="12.75">
      <c r="A193" s="450" t="s">
        <v>755</v>
      </c>
      <c r="B193" s="656">
        <v>196</v>
      </c>
      <c r="C193" s="603" t="s">
        <v>637</v>
      </c>
      <c r="D193" s="438" t="s">
        <v>710</v>
      </c>
    </row>
    <row r="194" spans="1:4" ht="12.75">
      <c r="A194" s="450" t="s">
        <v>755</v>
      </c>
      <c r="B194" s="656">
        <v>25</v>
      </c>
      <c r="C194" s="603" t="s">
        <v>538</v>
      </c>
      <c r="D194" s="575" t="s">
        <v>140</v>
      </c>
    </row>
    <row r="195" spans="1:7" ht="12.75">
      <c r="A195" s="450" t="s">
        <v>755</v>
      </c>
      <c r="B195" s="656">
        <v>0</v>
      </c>
      <c r="C195" s="603" t="s">
        <v>690</v>
      </c>
      <c r="D195" s="438" t="s">
        <v>748</v>
      </c>
      <c r="F195" s="104"/>
      <c r="G195" s="104"/>
    </row>
    <row r="196" spans="1:4" ht="12.75">
      <c r="A196" s="450" t="s">
        <v>755</v>
      </c>
      <c r="B196" s="656">
        <v>25</v>
      </c>
      <c r="C196" s="603" t="s">
        <v>504</v>
      </c>
      <c r="D196" s="438" t="s">
        <v>505</v>
      </c>
    </row>
    <row r="197" spans="1:6" ht="12.75">
      <c r="A197" s="450" t="s">
        <v>755</v>
      </c>
      <c r="B197" s="656">
        <v>20</v>
      </c>
      <c r="C197" s="603" t="s">
        <v>540</v>
      </c>
      <c r="D197" s="438" t="s">
        <v>726</v>
      </c>
      <c r="F197" s="104"/>
    </row>
    <row r="198" spans="1:4" ht="12.75">
      <c r="A198" s="450" t="s">
        <v>755</v>
      </c>
      <c r="B198" s="656">
        <v>548</v>
      </c>
      <c r="C198" s="603" t="s">
        <v>542</v>
      </c>
      <c r="D198" s="438" t="s">
        <v>711</v>
      </c>
    </row>
    <row r="199" spans="1:4" ht="12.75">
      <c r="A199" s="450" t="s">
        <v>755</v>
      </c>
      <c r="B199" s="656">
        <v>22</v>
      </c>
      <c r="C199" s="603" t="s">
        <v>561</v>
      </c>
      <c r="D199" s="438" t="s">
        <v>740</v>
      </c>
    </row>
    <row r="200" spans="1:6" ht="12.75">
      <c r="A200" s="450" t="s">
        <v>755</v>
      </c>
      <c r="B200" s="656">
        <v>140</v>
      </c>
      <c r="C200" s="603" t="s">
        <v>727</v>
      </c>
      <c r="D200" s="438" t="s">
        <v>728</v>
      </c>
      <c r="F200" s="104"/>
    </row>
    <row r="201" spans="1:4" ht="12.75">
      <c r="A201" s="450" t="s">
        <v>755</v>
      </c>
      <c r="B201" s="656">
        <v>14</v>
      </c>
      <c r="C201" s="603" t="s">
        <v>608</v>
      </c>
      <c r="D201" s="438" t="s">
        <v>609</v>
      </c>
    </row>
    <row r="202" spans="1:4" ht="12.75">
      <c r="A202" s="450" t="s">
        <v>755</v>
      </c>
      <c r="B202" s="656">
        <v>200</v>
      </c>
      <c r="C202" s="603" t="s">
        <v>544</v>
      </c>
      <c r="D202" s="438" t="s">
        <v>545</v>
      </c>
    </row>
    <row r="203" spans="1:4" ht="12.75">
      <c r="A203" s="450" t="s">
        <v>755</v>
      </c>
      <c r="B203" s="656">
        <v>105</v>
      </c>
      <c r="C203" s="603" t="s">
        <v>749</v>
      </c>
      <c r="D203" s="438" t="s">
        <v>750</v>
      </c>
    </row>
    <row r="204" spans="1:4" ht="12.75">
      <c r="A204" s="450" t="s">
        <v>755</v>
      </c>
      <c r="B204" s="656">
        <v>0</v>
      </c>
      <c r="C204" s="603" t="s">
        <v>509</v>
      </c>
      <c r="D204" s="438" t="s">
        <v>510</v>
      </c>
    </row>
    <row r="205" spans="1:4" ht="12.75">
      <c r="A205" s="450" t="s">
        <v>755</v>
      </c>
      <c r="B205" s="656">
        <v>10</v>
      </c>
      <c r="C205" s="603" t="s">
        <v>499</v>
      </c>
      <c r="D205" s="577" t="s">
        <v>1115</v>
      </c>
    </row>
    <row r="206" spans="1:4" ht="12.75">
      <c r="A206" s="450" t="s">
        <v>755</v>
      </c>
      <c r="B206" s="656">
        <v>0</v>
      </c>
      <c r="C206" s="603" t="s">
        <v>612</v>
      </c>
      <c r="D206" s="575" t="s">
        <v>1094</v>
      </c>
    </row>
    <row r="207" spans="1:6" ht="12.75">
      <c r="A207" s="450" t="s">
        <v>755</v>
      </c>
      <c r="B207" s="656">
        <v>46</v>
      </c>
      <c r="C207" s="603" t="s">
        <v>613</v>
      </c>
      <c r="D207" s="575" t="s">
        <v>1093</v>
      </c>
      <c r="F207" s="104"/>
    </row>
    <row r="208" spans="1:4" ht="12.75">
      <c r="A208" s="450" t="s">
        <v>755</v>
      </c>
      <c r="B208" s="656">
        <v>0</v>
      </c>
      <c r="C208" s="604" t="s">
        <v>615</v>
      </c>
      <c r="D208" s="438" t="s">
        <v>713</v>
      </c>
    </row>
    <row r="209" spans="1:4" ht="12.75">
      <c r="A209" s="450" t="s">
        <v>755</v>
      </c>
      <c r="B209" s="656">
        <v>0</v>
      </c>
      <c r="C209" s="604" t="s">
        <v>643</v>
      </c>
      <c r="D209" s="438" t="s">
        <v>714</v>
      </c>
    </row>
    <row r="210" spans="1:4" ht="12.75">
      <c r="A210" s="450" t="s">
        <v>755</v>
      </c>
      <c r="B210" s="656">
        <v>0</v>
      </c>
      <c r="C210" s="604" t="s">
        <v>546</v>
      </c>
      <c r="D210" s="438" t="s">
        <v>715</v>
      </c>
    </row>
    <row r="211" spans="1:4" ht="12.75">
      <c r="A211" s="450" t="s">
        <v>755</v>
      </c>
      <c r="B211" s="656">
        <v>0</v>
      </c>
      <c r="C211" s="604" t="s">
        <v>647</v>
      </c>
      <c r="D211" s="438" t="s">
        <v>717</v>
      </c>
    </row>
    <row r="212" spans="1:4" ht="12.75">
      <c r="A212" s="437" t="s">
        <v>755</v>
      </c>
      <c r="B212" s="656">
        <v>16</v>
      </c>
      <c r="C212" s="600" t="s">
        <v>548</v>
      </c>
      <c r="D212" s="438" t="s">
        <v>716</v>
      </c>
    </row>
    <row r="213" spans="1:4" ht="13.5" thickBot="1">
      <c r="A213" s="454" t="s">
        <v>755</v>
      </c>
      <c r="B213" s="656">
        <v>0</v>
      </c>
      <c r="C213" s="601" t="s">
        <v>550</v>
      </c>
      <c r="D213" s="434" t="s">
        <v>751</v>
      </c>
    </row>
    <row r="214" spans="1:4" ht="13.5" thickBot="1">
      <c r="A214" s="519" t="s">
        <v>763</v>
      </c>
      <c r="B214" s="689">
        <f>SUM(B119:B213)</f>
        <v>3246</v>
      </c>
      <c r="C214" s="455"/>
      <c r="D214" s="514"/>
    </row>
    <row r="215" spans="1:4" ht="9.75" customHeight="1">
      <c r="A215" s="497"/>
      <c r="B215" s="536"/>
      <c r="C215" s="543"/>
      <c r="D215" s="676"/>
    </row>
    <row r="216" spans="1:4" ht="9.75" customHeight="1">
      <c r="A216" s="494"/>
      <c r="B216" s="520"/>
      <c r="C216" s="443"/>
      <c r="D216" s="168"/>
    </row>
    <row r="217" spans="1:4" ht="19.5" thickBot="1">
      <c r="A217" s="641" t="s">
        <v>764</v>
      </c>
      <c r="B217" s="642"/>
      <c r="C217" s="677"/>
      <c r="D217" s="233"/>
    </row>
    <row r="218" spans="1:4" ht="12.75">
      <c r="A218" s="427" t="s">
        <v>486</v>
      </c>
      <c r="B218" s="685" t="s">
        <v>1109</v>
      </c>
      <c r="C218" s="444" t="s">
        <v>488</v>
      </c>
      <c r="D218" s="445" t="s">
        <v>489</v>
      </c>
    </row>
    <row r="219" spans="1:4" ht="13.5" thickBot="1">
      <c r="A219" s="430"/>
      <c r="B219" s="686" t="s">
        <v>401</v>
      </c>
      <c r="C219" s="446" t="s">
        <v>490</v>
      </c>
      <c r="D219" s="447"/>
    </row>
    <row r="220" spans="1:4" ht="12.75">
      <c r="A220" s="437" t="s">
        <v>765</v>
      </c>
      <c r="B220" s="699">
        <v>85</v>
      </c>
      <c r="C220" s="635" t="s">
        <v>504</v>
      </c>
      <c r="D220" s="438" t="s">
        <v>505</v>
      </c>
    </row>
    <row r="221" spans="1:4" ht="12.75">
      <c r="A221" s="437" t="s">
        <v>765</v>
      </c>
      <c r="B221" s="680">
        <v>90</v>
      </c>
      <c r="C221" s="598" t="s">
        <v>506</v>
      </c>
      <c r="D221" s="434" t="s">
        <v>766</v>
      </c>
    </row>
    <row r="222" spans="1:6" ht="12.75">
      <c r="A222" s="437" t="s">
        <v>765</v>
      </c>
      <c r="B222" s="656">
        <v>0</v>
      </c>
      <c r="C222" s="598" t="s">
        <v>509</v>
      </c>
      <c r="D222" s="438" t="s">
        <v>510</v>
      </c>
      <c r="F222" s="104"/>
    </row>
    <row r="223" spans="1:4" ht="13.5" thickBot="1">
      <c r="A223" s="636" t="s">
        <v>765</v>
      </c>
      <c r="B223" s="690">
        <v>0</v>
      </c>
      <c r="C223" s="637" t="s">
        <v>532</v>
      </c>
      <c r="D223" s="638" t="s">
        <v>708</v>
      </c>
    </row>
    <row r="224" spans="1:4" ht="13.5" thickBot="1">
      <c r="A224" s="440"/>
      <c r="B224" s="689">
        <f>SUM(B220:B223)</f>
        <v>175</v>
      </c>
      <c r="C224" s="639"/>
      <c r="D224" s="440"/>
    </row>
    <row r="225" spans="1:4" ht="4.5" customHeight="1">
      <c r="A225" s="494"/>
      <c r="B225" s="520"/>
      <c r="C225" s="521"/>
      <c r="D225" s="494"/>
    </row>
    <row r="226" spans="1:3" ht="19.5" thickBot="1">
      <c r="A226" s="442" t="s">
        <v>768</v>
      </c>
      <c r="B226" s="308"/>
      <c r="C226" s="443"/>
    </row>
    <row r="227" spans="1:4" ht="12.75">
      <c r="A227" s="427" t="s">
        <v>486</v>
      </c>
      <c r="B227" s="685" t="s">
        <v>1109</v>
      </c>
      <c r="C227" s="444" t="s">
        <v>488</v>
      </c>
      <c r="D227" s="445" t="s">
        <v>489</v>
      </c>
    </row>
    <row r="228" spans="1:4" ht="13.5" thickBot="1">
      <c r="A228" s="430"/>
      <c r="B228" s="686" t="s">
        <v>401</v>
      </c>
      <c r="C228" s="446" t="s">
        <v>490</v>
      </c>
      <c r="D228" s="447"/>
    </row>
    <row r="229" spans="1:4" ht="12.75">
      <c r="A229" s="572" t="s">
        <v>290</v>
      </c>
      <c r="B229" s="656">
        <v>0</v>
      </c>
      <c r="C229" s="635" t="s">
        <v>573</v>
      </c>
      <c r="D229" s="522" t="s">
        <v>754</v>
      </c>
    </row>
    <row r="230" spans="1:4" ht="12.75">
      <c r="A230" s="572" t="s">
        <v>291</v>
      </c>
      <c r="B230" s="656">
        <v>17</v>
      </c>
      <c r="C230" s="854" t="s">
        <v>885</v>
      </c>
      <c r="D230" s="575" t="s">
        <v>985</v>
      </c>
    </row>
    <row r="231" spans="1:4" ht="12.75">
      <c r="A231" s="572" t="s">
        <v>291</v>
      </c>
      <c r="B231" s="656">
        <v>0</v>
      </c>
      <c r="C231" s="598" t="s">
        <v>575</v>
      </c>
      <c r="D231" s="438" t="s">
        <v>707</v>
      </c>
    </row>
    <row r="232" spans="1:4" ht="12.75">
      <c r="A232" s="572" t="s">
        <v>291</v>
      </c>
      <c r="B232" s="656">
        <v>0</v>
      </c>
      <c r="C232" s="598" t="s">
        <v>578</v>
      </c>
      <c r="D232" s="575" t="s">
        <v>138</v>
      </c>
    </row>
    <row r="233" spans="1:6" ht="12.75">
      <c r="A233" s="572" t="s">
        <v>291</v>
      </c>
      <c r="B233" s="656">
        <v>25</v>
      </c>
      <c r="C233" s="598" t="s">
        <v>579</v>
      </c>
      <c r="D233" s="438" t="s">
        <v>747</v>
      </c>
      <c r="F233" s="104"/>
    </row>
    <row r="234" spans="1:4" ht="12.75">
      <c r="A234" s="572" t="s">
        <v>291</v>
      </c>
      <c r="B234" s="656">
        <v>20</v>
      </c>
      <c r="C234" s="598" t="s">
        <v>581</v>
      </c>
      <c r="D234" s="438" t="s">
        <v>722</v>
      </c>
    </row>
    <row r="235" spans="1:6" ht="12.75">
      <c r="A235" s="572" t="s">
        <v>291</v>
      </c>
      <c r="B235" s="656">
        <v>7</v>
      </c>
      <c r="C235" s="598" t="s">
        <v>530</v>
      </c>
      <c r="D235" s="438" t="s">
        <v>760</v>
      </c>
      <c r="F235" s="104"/>
    </row>
    <row r="236" spans="1:4" ht="12.75">
      <c r="A236" s="572" t="s">
        <v>291</v>
      </c>
      <c r="B236" s="656">
        <v>0</v>
      </c>
      <c r="C236" s="598" t="s">
        <v>723</v>
      </c>
      <c r="D236" s="438" t="s">
        <v>724</v>
      </c>
    </row>
    <row r="237" spans="1:6" ht="12.75">
      <c r="A237" s="572" t="s">
        <v>291</v>
      </c>
      <c r="B237" s="656">
        <v>540</v>
      </c>
      <c r="C237" s="598" t="s">
        <v>538</v>
      </c>
      <c r="D237" s="575" t="s">
        <v>140</v>
      </c>
      <c r="F237" s="104"/>
    </row>
    <row r="238" spans="1:6" ht="12.75">
      <c r="A238" s="572" t="s">
        <v>291</v>
      </c>
      <c r="B238" s="656">
        <v>141</v>
      </c>
      <c r="C238" s="598" t="s">
        <v>504</v>
      </c>
      <c r="D238" s="438" t="s">
        <v>505</v>
      </c>
      <c r="F238" s="104"/>
    </row>
    <row r="239" spans="1:4" ht="12.75">
      <c r="A239" s="572" t="s">
        <v>291</v>
      </c>
      <c r="B239" s="656">
        <v>120</v>
      </c>
      <c r="C239" s="598" t="s">
        <v>540</v>
      </c>
      <c r="D239" s="438" t="s">
        <v>726</v>
      </c>
    </row>
    <row r="240" spans="1:4" ht="12.75">
      <c r="A240" s="572" t="s">
        <v>291</v>
      </c>
      <c r="B240" s="656">
        <v>45</v>
      </c>
      <c r="C240" s="598" t="s">
        <v>542</v>
      </c>
      <c r="D240" s="438" t="s">
        <v>711</v>
      </c>
    </row>
    <row r="241" spans="1:4" ht="12.75">
      <c r="A241" s="572" t="s">
        <v>291</v>
      </c>
      <c r="B241" s="656">
        <v>0</v>
      </c>
      <c r="C241" s="598" t="s">
        <v>608</v>
      </c>
      <c r="D241" s="438" t="s">
        <v>609</v>
      </c>
    </row>
    <row r="242" spans="1:4" ht="12.75">
      <c r="A242" s="572" t="s">
        <v>291</v>
      </c>
      <c r="B242" s="656">
        <v>0</v>
      </c>
      <c r="C242" s="598" t="s">
        <v>749</v>
      </c>
      <c r="D242" s="438" t="s">
        <v>750</v>
      </c>
    </row>
    <row r="243" spans="1:4" ht="12.75">
      <c r="A243" s="572" t="s">
        <v>291</v>
      </c>
      <c r="B243" s="656">
        <v>0</v>
      </c>
      <c r="C243" s="598" t="s">
        <v>509</v>
      </c>
      <c r="D243" s="438" t="s">
        <v>510</v>
      </c>
    </row>
    <row r="244" spans="1:4" ht="12.75">
      <c r="A244" s="572" t="s">
        <v>291</v>
      </c>
      <c r="B244" s="656">
        <v>0</v>
      </c>
      <c r="C244" s="598" t="s">
        <v>499</v>
      </c>
      <c r="D244" s="438" t="s">
        <v>712</v>
      </c>
    </row>
    <row r="245" spans="1:6" ht="12.75">
      <c r="A245" s="572" t="s">
        <v>291</v>
      </c>
      <c r="B245" s="656">
        <v>0</v>
      </c>
      <c r="C245" s="598" t="s">
        <v>612</v>
      </c>
      <c r="D245" s="575" t="s">
        <v>1094</v>
      </c>
      <c r="F245" s="104"/>
    </row>
    <row r="246" spans="1:6" ht="12.75">
      <c r="A246" s="572" t="s">
        <v>291</v>
      </c>
      <c r="B246" s="656">
        <v>0</v>
      </c>
      <c r="C246" s="598" t="s">
        <v>613</v>
      </c>
      <c r="D246" s="575" t="s">
        <v>1093</v>
      </c>
      <c r="F246" s="104"/>
    </row>
    <row r="247" spans="1:6" ht="12.75">
      <c r="A247" s="572" t="s">
        <v>291</v>
      </c>
      <c r="B247" s="656">
        <v>155</v>
      </c>
      <c r="C247" s="598" t="s">
        <v>548</v>
      </c>
      <c r="D247" s="438" t="s">
        <v>716</v>
      </c>
      <c r="F247" s="104"/>
    </row>
    <row r="248" spans="1:4" ht="12.75">
      <c r="A248" s="572" t="s">
        <v>292</v>
      </c>
      <c r="B248" s="656">
        <v>240</v>
      </c>
      <c r="C248" s="854" t="s">
        <v>885</v>
      </c>
      <c r="D248" s="575" t="s">
        <v>985</v>
      </c>
    </row>
    <row r="249" spans="1:4" ht="12.75">
      <c r="A249" s="572" t="s">
        <v>292</v>
      </c>
      <c r="B249" s="656">
        <v>13</v>
      </c>
      <c r="C249" s="603" t="s">
        <v>575</v>
      </c>
      <c r="D249" s="438" t="s">
        <v>707</v>
      </c>
    </row>
    <row r="250" spans="1:6" ht="12.75">
      <c r="A250" s="572" t="s">
        <v>292</v>
      </c>
      <c r="B250" s="656">
        <v>285</v>
      </c>
      <c r="C250" s="603" t="s">
        <v>579</v>
      </c>
      <c r="D250" s="438" t="s">
        <v>747</v>
      </c>
      <c r="F250" s="104"/>
    </row>
    <row r="251" spans="1:6" ht="12.75">
      <c r="A251" s="572" t="s">
        <v>292</v>
      </c>
      <c r="B251" s="656">
        <v>0</v>
      </c>
      <c r="C251" s="603" t="s">
        <v>530</v>
      </c>
      <c r="D251" s="438" t="s">
        <v>760</v>
      </c>
      <c r="F251" s="104"/>
    </row>
    <row r="252" spans="1:4" ht="12.75">
      <c r="A252" s="572" t="s">
        <v>292</v>
      </c>
      <c r="B252" s="656">
        <v>0</v>
      </c>
      <c r="C252" s="603" t="s">
        <v>723</v>
      </c>
      <c r="D252" s="438" t="s">
        <v>724</v>
      </c>
    </row>
    <row r="253" spans="1:4" ht="12.75">
      <c r="A253" s="572" t="s">
        <v>292</v>
      </c>
      <c r="B253" s="656">
        <v>0</v>
      </c>
      <c r="C253" s="603" t="s">
        <v>538</v>
      </c>
      <c r="D253" s="575" t="s">
        <v>140</v>
      </c>
    </row>
    <row r="254" spans="1:6" ht="12.75">
      <c r="A254" s="572" t="s">
        <v>292</v>
      </c>
      <c r="B254" s="656">
        <v>0</v>
      </c>
      <c r="C254" s="603" t="s">
        <v>504</v>
      </c>
      <c r="D254" s="438" t="s">
        <v>505</v>
      </c>
      <c r="F254" s="104"/>
    </row>
    <row r="255" spans="1:6" ht="12.75">
      <c r="A255" s="572" t="s">
        <v>292</v>
      </c>
      <c r="B255" s="656">
        <v>0</v>
      </c>
      <c r="C255" s="603" t="s">
        <v>540</v>
      </c>
      <c r="D255" s="438" t="s">
        <v>726</v>
      </c>
      <c r="F255" s="104"/>
    </row>
    <row r="256" spans="1:4" ht="12.75">
      <c r="A256" s="572" t="s">
        <v>292</v>
      </c>
      <c r="B256" s="656">
        <v>219</v>
      </c>
      <c r="C256" s="603" t="s">
        <v>542</v>
      </c>
      <c r="D256" s="438" t="s">
        <v>711</v>
      </c>
    </row>
    <row r="257" spans="1:4" ht="12.75">
      <c r="A257" s="572" t="s">
        <v>292</v>
      </c>
      <c r="B257" s="656">
        <v>0</v>
      </c>
      <c r="C257" s="603" t="s">
        <v>509</v>
      </c>
      <c r="D257" s="438" t="s">
        <v>510</v>
      </c>
    </row>
    <row r="258" spans="1:4" ht="12.75">
      <c r="A258" s="572" t="s">
        <v>292</v>
      </c>
      <c r="B258" s="656">
        <v>0</v>
      </c>
      <c r="C258" s="603" t="s">
        <v>612</v>
      </c>
      <c r="D258" s="575" t="s">
        <v>1094</v>
      </c>
    </row>
    <row r="259" spans="1:6" ht="12.75">
      <c r="A259" s="572" t="s">
        <v>292</v>
      </c>
      <c r="B259" s="656">
        <v>0</v>
      </c>
      <c r="C259" s="603" t="s">
        <v>613</v>
      </c>
      <c r="D259" s="575" t="s">
        <v>1093</v>
      </c>
      <c r="F259" s="104"/>
    </row>
    <row r="260" spans="1:4" ht="12.75">
      <c r="A260" s="572" t="s">
        <v>292</v>
      </c>
      <c r="B260" s="656">
        <v>0</v>
      </c>
      <c r="C260" s="603" t="s">
        <v>548</v>
      </c>
      <c r="D260" s="438" t="s">
        <v>716</v>
      </c>
    </row>
    <row r="261" spans="1:6" ht="12.75">
      <c r="A261" s="572" t="s">
        <v>874</v>
      </c>
      <c r="B261" s="656">
        <v>0</v>
      </c>
      <c r="C261" s="603" t="s">
        <v>573</v>
      </c>
      <c r="D261" s="518" t="s">
        <v>754</v>
      </c>
      <c r="F261" s="104"/>
    </row>
    <row r="262" spans="1:4" ht="12.75">
      <c r="A262" s="572" t="s">
        <v>874</v>
      </c>
      <c r="B262" s="656">
        <v>0</v>
      </c>
      <c r="C262" s="603" t="s">
        <v>506</v>
      </c>
      <c r="D262" s="438" t="s">
        <v>719</v>
      </c>
    </row>
    <row r="263" spans="1:4" ht="12.75">
      <c r="A263" s="572" t="s">
        <v>874</v>
      </c>
      <c r="B263" s="656">
        <v>65</v>
      </c>
      <c r="C263" s="854" t="s">
        <v>885</v>
      </c>
      <c r="D263" s="575" t="s">
        <v>985</v>
      </c>
    </row>
    <row r="264" spans="1:4" ht="12.75">
      <c r="A264" s="572" t="s">
        <v>874</v>
      </c>
      <c r="B264" s="656">
        <v>15</v>
      </c>
      <c r="C264" s="854" t="s">
        <v>1084</v>
      </c>
      <c r="D264" s="575" t="s">
        <v>1105</v>
      </c>
    </row>
    <row r="265" spans="1:6" ht="12.75">
      <c r="A265" s="572" t="s">
        <v>874</v>
      </c>
      <c r="B265" s="656">
        <v>0</v>
      </c>
      <c r="C265" s="603" t="s">
        <v>575</v>
      </c>
      <c r="D265" s="438" t="s">
        <v>707</v>
      </c>
      <c r="F265" s="104"/>
    </row>
    <row r="266" spans="1:4" ht="12.75">
      <c r="A266" s="572" t="s">
        <v>874</v>
      </c>
      <c r="B266" s="656">
        <v>0</v>
      </c>
      <c r="C266" s="603" t="s">
        <v>578</v>
      </c>
      <c r="D266" s="575" t="s">
        <v>138</v>
      </c>
    </row>
    <row r="267" spans="1:6" ht="12.75">
      <c r="A267" s="572" t="s">
        <v>874</v>
      </c>
      <c r="B267" s="656">
        <v>122</v>
      </c>
      <c r="C267" s="603" t="s">
        <v>579</v>
      </c>
      <c r="D267" s="438" t="s">
        <v>747</v>
      </c>
      <c r="F267" s="104"/>
    </row>
    <row r="268" spans="1:7" ht="12.75">
      <c r="A268" s="572" t="s">
        <v>874</v>
      </c>
      <c r="B268" s="688">
        <v>320</v>
      </c>
      <c r="C268" s="633" t="s">
        <v>581</v>
      </c>
      <c r="D268" s="634" t="s">
        <v>722</v>
      </c>
      <c r="F268" s="104"/>
      <c r="G268" s="104"/>
    </row>
    <row r="269" spans="1:6" ht="12.75">
      <c r="A269" s="572" t="s">
        <v>874</v>
      </c>
      <c r="B269" s="688">
        <v>24</v>
      </c>
      <c r="C269" s="633" t="s">
        <v>530</v>
      </c>
      <c r="D269" s="634" t="s">
        <v>760</v>
      </c>
      <c r="F269" s="104"/>
    </row>
    <row r="270" spans="1:4" ht="12.75">
      <c r="A270" s="572" t="s">
        <v>874</v>
      </c>
      <c r="B270" s="656">
        <v>0</v>
      </c>
      <c r="C270" s="603" t="s">
        <v>723</v>
      </c>
      <c r="D270" s="438" t="s">
        <v>724</v>
      </c>
    </row>
    <row r="271" spans="1:4" ht="12.75">
      <c r="A271" s="572" t="s">
        <v>874</v>
      </c>
      <c r="B271" s="656">
        <v>0</v>
      </c>
      <c r="C271" s="603" t="s">
        <v>637</v>
      </c>
      <c r="D271" s="438" t="s">
        <v>710</v>
      </c>
    </row>
    <row r="272" spans="1:4" ht="12.75">
      <c r="A272" s="572" t="s">
        <v>874</v>
      </c>
      <c r="B272" s="656">
        <v>138</v>
      </c>
      <c r="C272" s="603" t="s">
        <v>538</v>
      </c>
      <c r="D272" s="575" t="s">
        <v>140</v>
      </c>
    </row>
    <row r="273" spans="1:4" ht="12.75">
      <c r="A273" s="572" t="s">
        <v>874</v>
      </c>
      <c r="B273" s="656">
        <v>40</v>
      </c>
      <c r="C273" s="603" t="s">
        <v>504</v>
      </c>
      <c r="D273" s="438" t="s">
        <v>505</v>
      </c>
    </row>
    <row r="274" spans="1:6" ht="12.75">
      <c r="A274" s="572" t="s">
        <v>874</v>
      </c>
      <c r="B274" s="656">
        <v>16</v>
      </c>
      <c r="C274" s="603" t="s">
        <v>540</v>
      </c>
      <c r="D274" s="438" t="s">
        <v>726</v>
      </c>
      <c r="F274" s="104"/>
    </row>
    <row r="275" spans="1:4" ht="12.75">
      <c r="A275" s="572" t="s">
        <v>874</v>
      </c>
      <c r="B275" s="656">
        <v>80</v>
      </c>
      <c r="C275" s="603" t="s">
        <v>542</v>
      </c>
      <c r="D275" s="438" t="s">
        <v>711</v>
      </c>
    </row>
    <row r="276" spans="1:4" ht="12.75">
      <c r="A276" s="572" t="s">
        <v>874</v>
      </c>
      <c r="B276" s="656">
        <v>710</v>
      </c>
      <c r="C276" s="603" t="s">
        <v>727</v>
      </c>
      <c r="D276" s="438" t="s">
        <v>728</v>
      </c>
    </row>
    <row r="277" spans="1:4" ht="12.75">
      <c r="A277" s="572" t="s">
        <v>874</v>
      </c>
      <c r="B277" s="656">
        <v>18</v>
      </c>
      <c r="C277" s="603" t="s">
        <v>608</v>
      </c>
      <c r="D277" s="438" t="s">
        <v>609</v>
      </c>
    </row>
    <row r="278" spans="1:4" ht="12.75">
      <c r="A278" s="572" t="s">
        <v>874</v>
      </c>
      <c r="B278" s="656">
        <v>25</v>
      </c>
      <c r="C278" s="854" t="s">
        <v>749</v>
      </c>
      <c r="D278" s="575" t="s">
        <v>750</v>
      </c>
    </row>
    <row r="279" spans="1:4" ht="12.75">
      <c r="A279" s="572" t="s">
        <v>874</v>
      </c>
      <c r="B279" s="656">
        <v>0</v>
      </c>
      <c r="C279" s="603" t="s">
        <v>509</v>
      </c>
      <c r="D279" s="438" t="s">
        <v>510</v>
      </c>
    </row>
    <row r="280" spans="1:4" ht="12.75">
      <c r="A280" s="572" t="s">
        <v>874</v>
      </c>
      <c r="B280" s="656">
        <v>30</v>
      </c>
      <c r="C280" s="603" t="s">
        <v>499</v>
      </c>
      <c r="D280" s="577" t="s">
        <v>1115</v>
      </c>
    </row>
    <row r="281" spans="1:4" ht="12.75">
      <c r="A281" s="572" t="s">
        <v>874</v>
      </c>
      <c r="B281" s="656">
        <v>0</v>
      </c>
      <c r="C281" s="603" t="s">
        <v>612</v>
      </c>
      <c r="D281" s="575" t="s">
        <v>1094</v>
      </c>
    </row>
    <row r="282" spans="1:4" ht="12.75">
      <c r="A282" s="572" t="s">
        <v>874</v>
      </c>
      <c r="B282" s="656">
        <v>0</v>
      </c>
      <c r="C282" s="603" t="s">
        <v>613</v>
      </c>
      <c r="D282" s="575" t="s">
        <v>1093</v>
      </c>
    </row>
    <row r="283" spans="1:4" ht="12.75">
      <c r="A283" s="572" t="s">
        <v>874</v>
      </c>
      <c r="B283" s="656">
        <v>75</v>
      </c>
      <c r="C283" s="603" t="s">
        <v>548</v>
      </c>
      <c r="D283" s="438" t="s">
        <v>716</v>
      </c>
    </row>
    <row r="284" spans="1:4" ht="12.75">
      <c r="A284" s="572" t="s">
        <v>874</v>
      </c>
      <c r="B284" s="656">
        <v>0</v>
      </c>
      <c r="C284" s="603" t="s">
        <v>550</v>
      </c>
      <c r="D284" s="434" t="s">
        <v>751</v>
      </c>
    </row>
    <row r="285" spans="1:6" ht="12.75">
      <c r="A285" s="450" t="s">
        <v>769</v>
      </c>
      <c r="B285" s="656">
        <v>0</v>
      </c>
      <c r="C285" s="603" t="s">
        <v>637</v>
      </c>
      <c r="D285" s="438" t="s">
        <v>710</v>
      </c>
      <c r="F285" s="104"/>
    </row>
    <row r="286" spans="1:4" ht="12.75">
      <c r="A286" s="450" t="s">
        <v>769</v>
      </c>
      <c r="B286" s="656">
        <v>0</v>
      </c>
      <c r="C286" s="603" t="s">
        <v>538</v>
      </c>
      <c r="D286" s="575" t="s">
        <v>140</v>
      </c>
    </row>
    <row r="287" spans="1:4" ht="12.75">
      <c r="A287" s="450" t="s">
        <v>769</v>
      </c>
      <c r="B287" s="656">
        <v>1</v>
      </c>
      <c r="C287" s="603" t="s">
        <v>608</v>
      </c>
      <c r="D287" s="438" t="s">
        <v>609</v>
      </c>
    </row>
    <row r="288" spans="1:4" ht="12.75">
      <c r="A288" s="450" t="s">
        <v>769</v>
      </c>
      <c r="B288" s="656">
        <v>0</v>
      </c>
      <c r="C288" s="603" t="s">
        <v>499</v>
      </c>
      <c r="D288" s="438" t="s">
        <v>712</v>
      </c>
    </row>
    <row r="289" spans="1:4" ht="12.75">
      <c r="A289" s="450" t="s">
        <v>771</v>
      </c>
      <c r="B289" s="656">
        <v>0</v>
      </c>
      <c r="C289" s="603" t="s">
        <v>506</v>
      </c>
      <c r="D289" s="438" t="s">
        <v>719</v>
      </c>
    </row>
    <row r="290" spans="1:4" ht="14.25" customHeight="1">
      <c r="A290" s="450" t="s">
        <v>771</v>
      </c>
      <c r="B290" s="656">
        <v>30</v>
      </c>
      <c r="C290" s="603" t="s">
        <v>555</v>
      </c>
      <c r="D290" s="438" t="s">
        <v>756</v>
      </c>
    </row>
    <row r="291" spans="1:4" ht="12.75">
      <c r="A291" s="450" t="s">
        <v>771</v>
      </c>
      <c r="B291" s="656">
        <v>470</v>
      </c>
      <c r="C291" s="603" t="s">
        <v>525</v>
      </c>
      <c r="D291" s="438" t="s">
        <v>630</v>
      </c>
    </row>
    <row r="292" spans="1:6" ht="12.75">
      <c r="A292" s="450" t="s">
        <v>771</v>
      </c>
      <c r="B292" s="656">
        <v>0</v>
      </c>
      <c r="C292" s="854" t="s">
        <v>885</v>
      </c>
      <c r="D292" s="575" t="s">
        <v>985</v>
      </c>
      <c r="F292" s="104"/>
    </row>
    <row r="293" spans="1:4" ht="12.75">
      <c r="A293" s="450" t="s">
        <v>771</v>
      </c>
      <c r="B293" s="656">
        <v>0</v>
      </c>
      <c r="C293" s="854" t="s">
        <v>1084</v>
      </c>
      <c r="D293" s="575" t="s">
        <v>1105</v>
      </c>
    </row>
    <row r="294" spans="1:4" ht="12.75">
      <c r="A294" s="437" t="s">
        <v>771</v>
      </c>
      <c r="B294" s="680">
        <v>45</v>
      </c>
      <c r="C294" s="604" t="s">
        <v>575</v>
      </c>
      <c r="D294" s="434" t="s">
        <v>707</v>
      </c>
    </row>
    <row r="295" spans="1:6" ht="12.75">
      <c r="A295" s="611" t="s">
        <v>771</v>
      </c>
      <c r="B295" s="682">
        <v>51</v>
      </c>
      <c r="C295" s="613" t="s">
        <v>532</v>
      </c>
      <c r="D295" s="612" t="s">
        <v>708</v>
      </c>
      <c r="F295" s="104"/>
    </row>
    <row r="296" spans="1:7" ht="12.75">
      <c r="A296" s="501" t="s">
        <v>771</v>
      </c>
      <c r="B296" s="656">
        <v>0</v>
      </c>
      <c r="C296" s="602" t="s">
        <v>581</v>
      </c>
      <c r="D296" s="488" t="s">
        <v>722</v>
      </c>
      <c r="G296" s="104"/>
    </row>
    <row r="297" spans="1:6" ht="12.75">
      <c r="A297" s="450" t="s">
        <v>771</v>
      </c>
      <c r="B297" s="656">
        <v>0</v>
      </c>
      <c r="C297" s="603" t="s">
        <v>530</v>
      </c>
      <c r="D297" s="438" t="s">
        <v>760</v>
      </c>
      <c r="F297" s="104"/>
    </row>
    <row r="298" spans="1:4" ht="12.75">
      <c r="A298" s="450" t="s">
        <v>771</v>
      </c>
      <c r="B298" s="656">
        <v>20</v>
      </c>
      <c r="C298" s="603" t="s">
        <v>637</v>
      </c>
      <c r="D298" s="438" t="s">
        <v>710</v>
      </c>
    </row>
    <row r="299" spans="1:6" ht="12.75">
      <c r="A299" s="450" t="s">
        <v>771</v>
      </c>
      <c r="B299" s="656">
        <v>0</v>
      </c>
      <c r="C299" s="603" t="s">
        <v>538</v>
      </c>
      <c r="D299" s="575" t="s">
        <v>140</v>
      </c>
      <c r="F299" s="104"/>
    </row>
    <row r="300" spans="1:6" ht="12.75">
      <c r="A300" s="450" t="s">
        <v>771</v>
      </c>
      <c r="B300" s="656">
        <v>290</v>
      </c>
      <c r="C300" s="603" t="s">
        <v>542</v>
      </c>
      <c r="D300" s="438" t="s">
        <v>711</v>
      </c>
      <c r="F300" s="104"/>
    </row>
    <row r="301" spans="1:4" ht="12.75">
      <c r="A301" s="450" t="s">
        <v>771</v>
      </c>
      <c r="B301" s="656">
        <v>80</v>
      </c>
      <c r="C301" s="603" t="s">
        <v>561</v>
      </c>
      <c r="D301" s="438" t="s">
        <v>607</v>
      </c>
    </row>
    <row r="302" spans="1:4" ht="12.75">
      <c r="A302" s="450" t="s">
        <v>771</v>
      </c>
      <c r="B302" s="656">
        <v>30</v>
      </c>
      <c r="C302" s="603" t="s">
        <v>727</v>
      </c>
      <c r="D302" s="438" t="s">
        <v>728</v>
      </c>
    </row>
    <row r="303" spans="1:4" ht="12.75">
      <c r="A303" s="450" t="s">
        <v>771</v>
      </c>
      <c r="B303" s="656">
        <v>2</v>
      </c>
      <c r="C303" s="603" t="s">
        <v>608</v>
      </c>
      <c r="D303" s="438" t="s">
        <v>609</v>
      </c>
    </row>
    <row r="304" spans="1:4" ht="12.75">
      <c r="A304" s="450" t="s">
        <v>771</v>
      </c>
      <c r="B304" s="656">
        <v>105</v>
      </c>
      <c r="C304" s="603" t="s">
        <v>544</v>
      </c>
      <c r="D304" s="438" t="s">
        <v>545</v>
      </c>
    </row>
    <row r="305" spans="1:4" ht="12.75">
      <c r="A305" s="450" t="s">
        <v>771</v>
      </c>
      <c r="B305" s="656">
        <v>0</v>
      </c>
      <c r="C305" s="603" t="s">
        <v>509</v>
      </c>
      <c r="D305" s="438" t="s">
        <v>510</v>
      </c>
    </row>
    <row r="306" spans="1:4" ht="12.75">
      <c r="A306" s="450" t="s">
        <v>771</v>
      </c>
      <c r="B306" s="656">
        <v>0</v>
      </c>
      <c r="C306" s="603" t="s">
        <v>612</v>
      </c>
      <c r="D306" s="575" t="s">
        <v>1094</v>
      </c>
    </row>
    <row r="307" spans="1:4" ht="12.75">
      <c r="A307" s="437" t="s">
        <v>771</v>
      </c>
      <c r="B307" s="656">
        <v>10</v>
      </c>
      <c r="C307" s="603" t="s">
        <v>613</v>
      </c>
      <c r="D307" s="575" t="s">
        <v>1093</v>
      </c>
    </row>
    <row r="308" spans="1:4" ht="12.75">
      <c r="A308" s="437" t="s">
        <v>771</v>
      </c>
      <c r="B308" s="656">
        <v>0</v>
      </c>
      <c r="C308" s="603" t="s">
        <v>643</v>
      </c>
      <c r="D308" s="438" t="s">
        <v>714</v>
      </c>
    </row>
    <row r="309" spans="1:7" ht="12.75">
      <c r="A309" s="437" t="s">
        <v>772</v>
      </c>
      <c r="B309" s="656">
        <v>0</v>
      </c>
      <c r="C309" s="603" t="s">
        <v>509</v>
      </c>
      <c r="D309" s="438" t="s">
        <v>510</v>
      </c>
      <c r="F309" s="104"/>
      <c r="G309" s="104"/>
    </row>
    <row r="310" spans="1:6" ht="12.75">
      <c r="A310" s="450" t="s">
        <v>772</v>
      </c>
      <c r="B310" s="656">
        <v>0</v>
      </c>
      <c r="C310" s="603" t="s">
        <v>538</v>
      </c>
      <c r="D310" s="575" t="s">
        <v>140</v>
      </c>
      <c r="F310" s="104"/>
    </row>
    <row r="311" spans="1:6" ht="12.75">
      <c r="A311" s="450" t="s">
        <v>772</v>
      </c>
      <c r="B311" s="632">
        <v>454</v>
      </c>
      <c r="C311" s="603" t="s">
        <v>504</v>
      </c>
      <c r="D311" s="438" t="s">
        <v>505</v>
      </c>
      <c r="F311" s="104"/>
    </row>
    <row r="312" spans="1:6" ht="12.75">
      <c r="A312" s="450" t="s">
        <v>772</v>
      </c>
      <c r="B312" s="632">
        <v>480</v>
      </c>
      <c r="C312" s="603" t="s">
        <v>540</v>
      </c>
      <c r="D312" s="438" t="s">
        <v>726</v>
      </c>
      <c r="F312" s="104"/>
    </row>
    <row r="313" spans="1:4" ht="13.5" thickBot="1">
      <c r="A313" s="437" t="s">
        <v>772</v>
      </c>
      <c r="B313" s="632">
        <v>674</v>
      </c>
      <c r="C313" s="600" t="s">
        <v>548</v>
      </c>
      <c r="D313" s="434" t="s">
        <v>716</v>
      </c>
    </row>
    <row r="314" spans="1:4" ht="13.5" thickBot="1">
      <c r="A314" s="440" t="s">
        <v>266</v>
      </c>
      <c r="B314" s="689">
        <f>SUM(B229:B313)</f>
        <v>6247</v>
      </c>
      <c r="C314" s="639"/>
      <c r="D314" s="440"/>
    </row>
    <row r="315" spans="1:4" ht="7.5" customHeight="1">
      <c r="A315" s="497"/>
      <c r="B315" s="536"/>
      <c r="C315" s="443"/>
      <c r="D315" s="494"/>
    </row>
    <row r="316" spans="1:3" ht="19.5" thickBot="1">
      <c r="A316" s="641" t="s">
        <v>773</v>
      </c>
      <c r="B316" s="642"/>
      <c r="C316" s="443"/>
    </row>
    <row r="317" spans="1:4" ht="12.75">
      <c r="A317" s="427" t="s">
        <v>486</v>
      </c>
      <c r="B317" s="685" t="s">
        <v>1109</v>
      </c>
      <c r="C317" s="444" t="s">
        <v>488</v>
      </c>
      <c r="D317" s="445" t="s">
        <v>489</v>
      </c>
    </row>
    <row r="318" spans="1:4" ht="13.5" thickBot="1">
      <c r="A318" s="430"/>
      <c r="B318" s="686" t="s">
        <v>401</v>
      </c>
      <c r="C318" s="446" t="s">
        <v>490</v>
      </c>
      <c r="D318" s="447"/>
    </row>
    <row r="319" spans="1:8" ht="12.75">
      <c r="A319" s="501" t="s">
        <v>774</v>
      </c>
      <c r="B319" s="691">
        <v>0</v>
      </c>
      <c r="C319" s="449" t="s">
        <v>525</v>
      </c>
      <c r="D319" s="484" t="s">
        <v>738</v>
      </c>
      <c r="F319" s="524"/>
      <c r="G319" s="443"/>
      <c r="H319" s="525"/>
    </row>
    <row r="320" spans="1:8" ht="12.75">
      <c r="A320" s="466" t="s">
        <v>774</v>
      </c>
      <c r="B320" s="524">
        <v>10</v>
      </c>
      <c r="C320" s="854" t="s">
        <v>885</v>
      </c>
      <c r="D320" s="575" t="s">
        <v>985</v>
      </c>
      <c r="F320" s="524"/>
      <c r="G320" s="443"/>
      <c r="H320" s="525"/>
    </row>
    <row r="321" spans="1:8" ht="12.75">
      <c r="A321" s="611" t="s">
        <v>774</v>
      </c>
      <c r="B321" s="682">
        <v>120</v>
      </c>
      <c r="C321" s="613" t="s">
        <v>532</v>
      </c>
      <c r="D321" s="612" t="s">
        <v>708</v>
      </c>
      <c r="F321" s="425"/>
      <c r="G321" s="521"/>
      <c r="H321" s="168"/>
    </row>
    <row r="322" spans="1:8" ht="12.75">
      <c r="A322" s="501" t="s">
        <v>774</v>
      </c>
      <c r="B322" s="692">
        <v>0</v>
      </c>
      <c r="C322" s="602" t="s">
        <v>578</v>
      </c>
      <c r="D322" s="575" t="s">
        <v>138</v>
      </c>
      <c r="F322" s="425"/>
      <c r="G322" s="521"/>
      <c r="H322" s="168"/>
    </row>
    <row r="323" spans="1:8" ht="12.75">
      <c r="A323" s="501" t="s">
        <v>774</v>
      </c>
      <c r="B323" s="693">
        <v>4</v>
      </c>
      <c r="C323" s="603" t="s">
        <v>538</v>
      </c>
      <c r="D323" s="575" t="s">
        <v>140</v>
      </c>
      <c r="F323" s="425"/>
      <c r="G323" s="526"/>
      <c r="H323" s="527"/>
    </row>
    <row r="324" spans="1:8" ht="12.75">
      <c r="A324" s="501" t="s">
        <v>774</v>
      </c>
      <c r="B324" s="693">
        <v>0</v>
      </c>
      <c r="C324" s="603" t="s">
        <v>504</v>
      </c>
      <c r="D324" s="438" t="s">
        <v>505</v>
      </c>
      <c r="F324" s="425"/>
      <c r="G324" s="521"/>
      <c r="H324" s="168"/>
    </row>
    <row r="325" spans="1:8" ht="12.75">
      <c r="A325" s="450" t="s">
        <v>774</v>
      </c>
      <c r="B325" s="693">
        <v>0</v>
      </c>
      <c r="C325" s="603" t="s">
        <v>540</v>
      </c>
      <c r="D325" s="438" t="s">
        <v>726</v>
      </c>
      <c r="F325" s="425"/>
      <c r="G325" s="521"/>
      <c r="H325" s="168"/>
    </row>
    <row r="326" spans="1:8" ht="12.75">
      <c r="A326" s="501" t="s">
        <v>774</v>
      </c>
      <c r="B326" s="656">
        <v>0</v>
      </c>
      <c r="C326" s="603" t="s">
        <v>542</v>
      </c>
      <c r="D326" s="438" t="s">
        <v>711</v>
      </c>
      <c r="F326" s="425"/>
      <c r="G326" s="521"/>
      <c r="H326" s="168"/>
    </row>
    <row r="327" spans="1:8" ht="12.75">
      <c r="A327" s="501" t="s">
        <v>774</v>
      </c>
      <c r="B327" s="656">
        <v>0</v>
      </c>
      <c r="C327" s="603" t="s">
        <v>561</v>
      </c>
      <c r="D327" s="438" t="s">
        <v>740</v>
      </c>
      <c r="F327" s="425"/>
      <c r="G327" s="521"/>
      <c r="H327" s="168"/>
    </row>
    <row r="328" spans="1:8" ht="12.75">
      <c r="A328" s="501" t="s">
        <v>774</v>
      </c>
      <c r="B328" s="656">
        <v>0</v>
      </c>
      <c r="C328" s="603" t="s">
        <v>499</v>
      </c>
      <c r="D328" s="438" t="s">
        <v>712</v>
      </c>
      <c r="F328" s="425"/>
      <c r="G328" s="521"/>
      <c r="H328" s="168"/>
    </row>
    <row r="329" spans="1:8" ht="12.75">
      <c r="A329" s="501" t="s">
        <v>774</v>
      </c>
      <c r="B329" s="656">
        <v>3</v>
      </c>
      <c r="C329" s="603" t="s">
        <v>548</v>
      </c>
      <c r="D329" s="438" t="s">
        <v>716</v>
      </c>
      <c r="F329" s="425"/>
      <c r="G329" s="521"/>
      <c r="H329" s="168"/>
    </row>
    <row r="330" spans="1:8" ht="12.75">
      <c r="A330" s="450" t="s">
        <v>775</v>
      </c>
      <c r="B330" s="656">
        <v>0</v>
      </c>
      <c r="C330" s="603" t="s">
        <v>525</v>
      </c>
      <c r="D330" s="438" t="s">
        <v>738</v>
      </c>
      <c r="F330" s="425"/>
      <c r="G330" s="521"/>
      <c r="H330" s="168"/>
    </row>
    <row r="331" spans="1:8" ht="12.75">
      <c r="A331" s="450" t="s">
        <v>775</v>
      </c>
      <c r="B331" s="656">
        <v>0</v>
      </c>
      <c r="C331" s="603" t="s">
        <v>573</v>
      </c>
      <c r="D331" s="522" t="s">
        <v>754</v>
      </c>
      <c r="F331" s="425"/>
      <c r="G331" s="521"/>
      <c r="H331" s="8"/>
    </row>
    <row r="332" spans="1:8" ht="12.75">
      <c r="A332" s="450" t="s">
        <v>775</v>
      </c>
      <c r="B332" s="656">
        <v>16</v>
      </c>
      <c r="C332" s="854" t="s">
        <v>885</v>
      </c>
      <c r="D332" s="575" t="s">
        <v>985</v>
      </c>
      <c r="F332" s="425"/>
      <c r="G332" s="521"/>
      <c r="H332" s="168"/>
    </row>
    <row r="333" spans="1:8" ht="12.75">
      <c r="A333" s="450" t="s">
        <v>775</v>
      </c>
      <c r="B333" s="656">
        <v>2</v>
      </c>
      <c r="C333" s="854" t="s">
        <v>1083</v>
      </c>
      <c r="D333" s="575" t="s">
        <v>1104</v>
      </c>
      <c r="F333" s="425"/>
      <c r="G333" s="521"/>
      <c r="H333" s="168"/>
    </row>
    <row r="334" spans="1:8" ht="12.75">
      <c r="A334" s="450" t="s">
        <v>775</v>
      </c>
      <c r="B334" s="656">
        <v>0</v>
      </c>
      <c r="C334" s="854" t="s">
        <v>1084</v>
      </c>
      <c r="D334" s="575" t="s">
        <v>1105</v>
      </c>
      <c r="F334" s="425"/>
      <c r="G334" s="521"/>
      <c r="H334" s="168"/>
    </row>
    <row r="335" spans="1:8" ht="12.75">
      <c r="A335" s="437" t="s">
        <v>775</v>
      </c>
      <c r="B335" s="680">
        <v>10</v>
      </c>
      <c r="C335" s="604" t="s">
        <v>575</v>
      </c>
      <c r="D335" s="434" t="s">
        <v>707</v>
      </c>
      <c r="F335" s="425"/>
      <c r="G335" s="521"/>
      <c r="H335" s="168"/>
    </row>
    <row r="336" spans="1:8" ht="12.75">
      <c r="A336" s="611" t="s">
        <v>775</v>
      </c>
      <c r="B336" s="682">
        <v>140</v>
      </c>
      <c r="C336" s="613" t="s">
        <v>532</v>
      </c>
      <c r="D336" s="612" t="s">
        <v>708</v>
      </c>
      <c r="F336" s="425"/>
      <c r="G336" s="521"/>
      <c r="H336" s="168"/>
    </row>
    <row r="337" spans="1:8" ht="12.75">
      <c r="A337" s="501" t="s">
        <v>775</v>
      </c>
      <c r="B337" s="656">
        <v>0</v>
      </c>
      <c r="C337" s="602" t="s">
        <v>578</v>
      </c>
      <c r="D337" s="575" t="s">
        <v>138</v>
      </c>
      <c r="F337" s="425"/>
      <c r="G337" s="521"/>
      <c r="H337" s="168"/>
    </row>
    <row r="338" spans="1:8" ht="12.75">
      <c r="A338" s="450" t="s">
        <v>775</v>
      </c>
      <c r="B338" s="656">
        <v>0</v>
      </c>
      <c r="C338" s="603" t="s">
        <v>530</v>
      </c>
      <c r="D338" s="438" t="s">
        <v>760</v>
      </c>
      <c r="F338" s="425"/>
      <c r="G338" s="521"/>
      <c r="H338" s="168"/>
    </row>
    <row r="339" spans="1:8" ht="12.75">
      <c r="A339" s="450" t="s">
        <v>775</v>
      </c>
      <c r="B339" s="656">
        <v>0</v>
      </c>
      <c r="C339" s="603" t="s">
        <v>723</v>
      </c>
      <c r="D339" s="438" t="s">
        <v>724</v>
      </c>
      <c r="F339" s="425"/>
      <c r="G339" s="521"/>
      <c r="H339" s="168"/>
    </row>
    <row r="340" spans="1:8" ht="12.75">
      <c r="A340" s="450" t="s">
        <v>775</v>
      </c>
      <c r="B340" s="656">
        <v>7</v>
      </c>
      <c r="C340" s="603" t="s">
        <v>702</v>
      </c>
      <c r="D340" s="434" t="s">
        <v>703</v>
      </c>
      <c r="F340" s="425"/>
      <c r="G340" s="526"/>
      <c r="H340" s="528"/>
    </row>
    <row r="341" spans="1:8" ht="12.75">
      <c r="A341" s="450" t="s">
        <v>775</v>
      </c>
      <c r="B341" s="656">
        <v>10</v>
      </c>
      <c r="C341" s="603" t="s">
        <v>637</v>
      </c>
      <c r="D341" s="438" t="s">
        <v>710</v>
      </c>
      <c r="F341" s="425"/>
      <c r="G341" s="521"/>
      <c r="H341" s="168"/>
    </row>
    <row r="342" spans="1:8" ht="12.75">
      <c r="A342" s="450" t="s">
        <v>775</v>
      </c>
      <c r="B342" s="656">
        <v>17</v>
      </c>
      <c r="C342" s="603" t="s">
        <v>538</v>
      </c>
      <c r="D342" s="575" t="s">
        <v>140</v>
      </c>
      <c r="F342" s="425"/>
      <c r="G342" s="521"/>
      <c r="H342" s="168"/>
    </row>
    <row r="343" spans="1:8" ht="12.75">
      <c r="A343" s="450" t="s">
        <v>775</v>
      </c>
      <c r="B343" s="656">
        <v>45</v>
      </c>
      <c r="C343" s="603" t="s">
        <v>542</v>
      </c>
      <c r="D343" s="438" t="s">
        <v>711</v>
      </c>
      <c r="F343" s="425"/>
      <c r="G343" s="521"/>
      <c r="H343" s="168"/>
    </row>
    <row r="344" spans="1:8" ht="12.75">
      <c r="A344" s="450" t="s">
        <v>775</v>
      </c>
      <c r="B344" s="656">
        <v>0</v>
      </c>
      <c r="C344" s="603" t="s">
        <v>727</v>
      </c>
      <c r="D344" s="438" t="s">
        <v>728</v>
      </c>
      <c r="F344" s="425"/>
      <c r="G344" s="521"/>
      <c r="H344" s="168"/>
    </row>
    <row r="345" spans="1:8" ht="12.75">
      <c r="A345" s="450" t="s">
        <v>775</v>
      </c>
      <c r="B345" s="656">
        <v>2</v>
      </c>
      <c r="C345" s="603" t="s">
        <v>608</v>
      </c>
      <c r="D345" s="438" t="s">
        <v>609</v>
      </c>
      <c r="F345" s="425"/>
      <c r="G345" s="521"/>
      <c r="H345" s="168"/>
    </row>
    <row r="346" spans="1:8" ht="12.75">
      <c r="A346" s="450" t="s">
        <v>775</v>
      </c>
      <c r="B346" s="656">
        <v>0</v>
      </c>
      <c r="C346" s="603" t="s">
        <v>509</v>
      </c>
      <c r="D346" s="438" t="s">
        <v>510</v>
      </c>
      <c r="F346" s="425"/>
      <c r="G346" s="521"/>
      <c r="H346" s="168"/>
    </row>
    <row r="347" spans="1:8" ht="12.75">
      <c r="A347" s="450" t="s">
        <v>775</v>
      </c>
      <c r="B347" s="656">
        <v>1</v>
      </c>
      <c r="C347" s="603" t="s">
        <v>499</v>
      </c>
      <c r="D347" s="577" t="s">
        <v>1115</v>
      </c>
      <c r="F347" s="425"/>
      <c r="G347" s="521"/>
      <c r="H347" s="168"/>
    </row>
    <row r="348" spans="1:8" ht="12.75">
      <c r="A348" s="450" t="s">
        <v>775</v>
      </c>
      <c r="B348" s="656">
        <v>0</v>
      </c>
      <c r="C348" s="603" t="s">
        <v>612</v>
      </c>
      <c r="D348" s="575" t="s">
        <v>1094</v>
      </c>
      <c r="F348" s="425"/>
      <c r="G348" s="521"/>
      <c r="H348" s="168"/>
    </row>
    <row r="349" spans="1:8" ht="12.75">
      <c r="A349" s="450" t="s">
        <v>775</v>
      </c>
      <c r="B349" s="656">
        <v>0</v>
      </c>
      <c r="C349" s="603" t="s">
        <v>613</v>
      </c>
      <c r="D349" s="575" t="s">
        <v>1093</v>
      </c>
      <c r="F349" s="425"/>
      <c r="G349" s="521"/>
      <c r="H349" s="168"/>
    </row>
    <row r="350" spans="1:8" ht="12.75">
      <c r="A350" s="450" t="s">
        <v>775</v>
      </c>
      <c r="B350" s="656">
        <v>0</v>
      </c>
      <c r="C350" s="603" t="s">
        <v>615</v>
      </c>
      <c r="D350" s="438" t="s">
        <v>713</v>
      </c>
      <c r="F350" s="425"/>
      <c r="G350" s="521"/>
      <c r="H350" s="168"/>
    </row>
    <row r="351" spans="1:8" ht="12.75">
      <c r="A351" s="450" t="s">
        <v>775</v>
      </c>
      <c r="B351" s="656">
        <v>0</v>
      </c>
      <c r="C351" s="603" t="s">
        <v>643</v>
      </c>
      <c r="D351" s="438" t="s">
        <v>644</v>
      </c>
      <c r="F351" s="425"/>
      <c r="G351" s="521"/>
      <c r="H351" s="168"/>
    </row>
    <row r="352" spans="1:8" ht="12.75">
      <c r="A352" s="450" t="s">
        <v>775</v>
      </c>
      <c r="B352" s="656">
        <v>0</v>
      </c>
      <c r="C352" s="603" t="s">
        <v>546</v>
      </c>
      <c r="D352" s="438" t="s">
        <v>715</v>
      </c>
      <c r="F352" s="425"/>
      <c r="G352" s="521"/>
      <c r="H352" s="168"/>
    </row>
    <row r="353" spans="1:8" ht="12.75">
      <c r="A353" s="450" t="s">
        <v>775</v>
      </c>
      <c r="B353" s="656">
        <v>10</v>
      </c>
      <c r="C353" s="603" t="s">
        <v>548</v>
      </c>
      <c r="D353" s="438" t="s">
        <v>716</v>
      </c>
      <c r="F353" s="425"/>
      <c r="G353" s="521"/>
      <c r="H353" s="168"/>
    </row>
    <row r="354" spans="1:8" ht="12.75">
      <c r="A354" s="437" t="s">
        <v>776</v>
      </c>
      <c r="B354" s="680"/>
      <c r="C354" s="604" t="s">
        <v>496</v>
      </c>
      <c r="D354" s="434" t="s">
        <v>777</v>
      </c>
      <c r="F354" s="425"/>
      <c r="G354" s="521"/>
      <c r="H354" s="168"/>
    </row>
    <row r="355" spans="1:8" ht="12.75">
      <c r="A355" s="611" t="s">
        <v>776</v>
      </c>
      <c r="B355" s="682">
        <v>100</v>
      </c>
      <c r="C355" s="613" t="s">
        <v>532</v>
      </c>
      <c r="D355" s="612" t="s">
        <v>708</v>
      </c>
      <c r="F355" s="425"/>
      <c r="G355" s="521"/>
      <c r="H355" s="168"/>
    </row>
    <row r="356" spans="1:8" ht="12.75">
      <c r="A356" s="501" t="s">
        <v>776</v>
      </c>
      <c r="B356" s="683">
        <v>560</v>
      </c>
      <c r="C356" s="602" t="s">
        <v>577</v>
      </c>
      <c r="D356" s="575" t="s">
        <v>134</v>
      </c>
      <c r="F356" s="425"/>
      <c r="G356" s="521"/>
      <c r="H356" s="168"/>
    </row>
    <row r="357" spans="1:8" ht="12.75">
      <c r="A357" s="450" t="s">
        <v>776</v>
      </c>
      <c r="B357" s="656">
        <v>30</v>
      </c>
      <c r="C357" s="603" t="s">
        <v>647</v>
      </c>
      <c r="D357" s="438" t="s">
        <v>717</v>
      </c>
      <c r="F357" s="425"/>
      <c r="G357" s="521"/>
      <c r="H357" s="168"/>
    </row>
    <row r="358" spans="1:8" ht="12.75">
      <c r="A358" s="450" t="s">
        <v>776</v>
      </c>
      <c r="B358" s="656">
        <v>1</v>
      </c>
      <c r="C358" s="854" t="s">
        <v>761</v>
      </c>
      <c r="D358" s="489" t="s">
        <v>762</v>
      </c>
      <c r="F358" s="425"/>
      <c r="G358" s="521"/>
      <c r="H358" s="168"/>
    </row>
    <row r="359" spans="1:8" ht="12.75">
      <c r="A359" s="450" t="s">
        <v>776</v>
      </c>
      <c r="B359" s="656">
        <v>6</v>
      </c>
      <c r="C359" s="603" t="s">
        <v>538</v>
      </c>
      <c r="D359" s="575" t="s">
        <v>140</v>
      </c>
      <c r="F359" s="425"/>
      <c r="G359" s="521"/>
      <c r="H359" s="168"/>
    </row>
    <row r="360" spans="1:8" ht="12.75">
      <c r="A360" s="450" t="s">
        <v>776</v>
      </c>
      <c r="B360" s="656">
        <v>0</v>
      </c>
      <c r="C360" s="603" t="s">
        <v>542</v>
      </c>
      <c r="D360" s="438" t="s">
        <v>711</v>
      </c>
      <c r="F360" s="425"/>
      <c r="G360" s="521"/>
      <c r="H360" s="168"/>
    </row>
    <row r="361" spans="1:8" ht="12.75">
      <c r="A361" s="450" t="s">
        <v>776</v>
      </c>
      <c r="B361" s="656">
        <v>0</v>
      </c>
      <c r="C361" s="603" t="s">
        <v>561</v>
      </c>
      <c r="D361" s="438" t="s">
        <v>740</v>
      </c>
      <c r="F361" s="425"/>
      <c r="G361" s="521"/>
      <c r="H361" s="168"/>
    </row>
    <row r="362" spans="1:8" ht="12.75">
      <c r="A362" s="576" t="s">
        <v>776</v>
      </c>
      <c r="B362" s="656">
        <v>3</v>
      </c>
      <c r="C362" s="939" t="s">
        <v>615</v>
      </c>
      <c r="D362" s="577" t="s">
        <v>713</v>
      </c>
      <c r="F362" s="425"/>
      <c r="G362" s="521"/>
      <c r="H362" s="168"/>
    </row>
    <row r="363" spans="1:8" ht="12.75">
      <c r="A363" s="437" t="s">
        <v>778</v>
      </c>
      <c r="B363" s="656">
        <v>0</v>
      </c>
      <c r="C363" s="604" t="s">
        <v>534</v>
      </c>
      <c r="D363" s="434" t="s">
        <v>535</v>
      </c>
      <c r="F363" s="425"/>
      <c r="G363" s="521"/>
      <c r="H363" s="168"/>
    </row>
    <row r="364" spans="1:8" ht="12.75">
      <c r="A364" s="611" t="s">
        <v>779</v>
      </c>
      <c r="B364" s="682">
        <v>320</v>
      </c>
      <c r="C364" s="613" t="s">
        <v>532</v>
      </c>
      <c r="D364" s="612" t="s">
        <v>708</v>
      </c>
      <c r="F364" s="425"/>
      <c r="G364" s="521"/>
      <c r="H364" s="168"/>
    </row>
    <row r="365" spans="1:8" ht="12.75">
      <c r="A365" s="501" t="s">
        <v>779</v>
      </c>
      <c r="B365" s="656">
        <v>0</v>
      </c>
      <c r="C365" s="602" t="s">
        <v>577</v>
      </c>
      <c r="D365" s="575" t="s">
        <v>134</v>
      </c>
      <c r="F365" s="425"/>
      <c r="G365" s="521"/>
      <c r="H365" s="168"/>
    </row>
    <row r="366" spans="1:8" ht="12.75">
      <c r="A366" s="450" t="s">
        <v>779</v>
      </c>
      <c r="B366" s="656">
        <v>100</v>
      </c>
      <c r="C366" s="603" t="s">
        <v>536</v>
      </c>
      <c r="D366" s="438" t="s">
        <v>780</v>
      </c>
      <c r="F366" s="425"/>
      <c r="G366" s="521"/>
      <c r="H366" s="168"/>
    </row>
    <row r="367" spans="1:8" ht="12.75">
      <c r="A367" s="450" t="s">
        <v>779</v>
      </c>
      <c r="B367" s="656">
        <v>0</v>
      </c>
      <c r="C367" s="603" t="s">
        <v>546</v>
      </c>
      <c r="D367" s="438" t="s">
        <v>715</v>
      </c>
      <c r="F367" s="425"/>
      <c r="G367" s="521"/>
      <c r="H367" s="168"/>
    </row>
    <row r="368" spans="1:8" ht="12.75">
      <c r="A368" s="450" t="s">
        <v>781</v>
      </c>
      <c r="B368" s="656">
        <v>0</v>
      </c>
      <c r="C368" s="854" t="s">
        <v>885</v>
      </c>
      <c r="D368" s="575" t="s">
        <v>985</v>
      </c>
      <c r="F368" s="425"/>
      <c r="G368" s="521"/>
      <c r="H368" s="168"/>
    </row>
    <row r="369" spans="1:8" ht="12.75">
      <c r="A369" s="437" t="s">
        <v>781</v>
      </c>
      <c r="B369" s="656">
        <v>10</v>
      </c>
      <c r="C369" s="604" t="s">
        <v>575</v>
      </c>
      <c r="D369" s="434" t="s">
        <v>707</v>
      </c>
      <c r="F369" s="425"/>
      <c r="G369" s="521"/>
      <c r="H369" s="168"/>
    </row>
    <row r="370" spans="1:8" ht="12.75">
      <c r="A370" s="611" t="s">
        <v>781</v>
      </c>
      <c r="B370" s="682">
        <v>70</v>
      </c>
      <c r="C370" s="613" t="s">
        <v>532</v>
      </c>
      <c r="D370" s="612" t="s">
        <v>708</v>
      </c>
      <c r="F370" s="425"/>
      <c r="G370" s="526"/>
      <c r="H370" s="168"/>
    </row>
    <row r="371" spans="1:8" ht="12.75">
      <c r="A371" s="501" t="s">
        <v>781</v>
      </c>
      <c r="B371" s="656">
        <v>0</v>
      </c>
      <c r="C371" s="602" t="s">
        <v>578</v>
      </c>
      <c r="D371" s="575" t="s">
        <v>138</v>
      </c>
      <c r="F371" s="425"/>
      <c r="G371" s="526"/>
      <c r="H371" s="527"/>
    </row>
    <row r="372" spans="1:8" ht="12.75">
      <c r="A372" s="450" t="s">
        <v>781</v>
      </c>
      <c r="B372" s="656">
        <v>8</v>
      </c>
      <c r="C372" s="603" t="s">
        <v>702</v>
      </c>
      <c r="D372" s="434" t="s">
        <v>703</v>
      </c>
      <c r="F372" s="425"/>
      <c r="G372" s="521"/>
      <c r="H372" s="168"/>
    </row>
    <row r="373" spans="1:8" ht="12.75">
      <c r="A373" s="450" t="s">
        <v>781</v>
      </c>
      <c r="B373" s="656">
        <v>2</v>
      </c>
      <c r="C373" s="603" t="s">
        <v>637</v>
      </c>
      <c r="D373" s="438" t="s">
        <v>710</v>
      </c>
      <c r="F373" s="425"/>
      <c r="G373" s="521"/>
      <c r="H373" s="168"/>
    </row>
    <row r="374" spans="1:8" ht="12.75">
      <c r="A374" s="450" t="s">
        <v>781</v>
      </c>
      <c r="B374" s="656">
        <v>5</v>
      </c>
      <c r="C374" s="603" t="s">
        <v>538</v>
      </c>
      <c r="D374" s="575" t="s">
        <v>140</v>
      </c>
      <c r="F374" s="425"/>
      <c r="G374" s="521"/>
      <c r="H374" s="168"/>
    </row>
    <row r="375" spans="1:8" ht="12.75">
      <c r="A375" s="450" t="s">
        <v>781</v>
      </c>
      <c r="B375" s="656">
        <v>35</v>
      </c>
      <c r="C375" s="603" t="s">
        <v>542</v>
      </c>
      <c r="D375" s="438" t="s">
        <v>711</v>
      </c>
      <c r="F375" s="425"/>
      <c r="G375" s="521"/>
      <c r="H375" s="168"/>
    </row>
    <row r="376" spans="1:8" ht="12.75">
      <c r="A376" s="450" t="s">
        <v>781</v>
      </c>
      <c r="B376" s="656">
        <v>5</v>
      </c>
      <c r="C376" s="603" t="s">
        <v>727</v>
      </c>
      <c r="D376" s="438" t="s">
        <v>728</v>
      </c>
      <c r="F376" s="425"/>
      <c r="G376" s="521"/>
      <c r="H376" s="168"/>
    </row>
    <row r="377" spans="1:8" ht="12.75">
      <c r="A377" s="450" t="s">
        <v>781</v>
      </c>
      <c r="B377" s="656">
        <v>0</v>
      </c>
      <c r="C377" s="603" t="s">
        <v>544</v>
      </c>
      <c r="D377" s="438" t="s">
        <v>545</v>
      </c>
      <c r="F377" s="425"/>
      <c r="G377" s="521"/>
      <c r="H377" s="168"/>
    </row>
    <row r="378" spans="1:8" ht="12.75">
      <c r="A378" s="450" t="s">
        <v>781</v>
      </c>
      <c r="B378" s="656">
        <v>0</v>
      </c>
      <c r="C378" s="603" t="s">
        <v>509</v>
      </c>
      <c r="D378" s="438" t="s">
        <v>510</v>
      </c>
      <c r="F378" s="425"/>
      <c r="G378" s="521"/>
      <c r="H378" s="168"/>
    </row>
    <row r="379" spans="1:8" ht="12.75">
      <c r="A379" s="437" t="s">
        <v>781</v>
      </c>
      <c r="B379" s="656">
        <v>0</v>
      </c>
      <c r="C379" s="604" t="s">
        <v>499</v>
      </c>
      <c r="D379" s="577" t="s">
        <v>1115</v>
      </c>
      <c r="F379" s="425"/>
      <c r="G379" s="521"/>
      <c r="H379" s="168"/>
    </row>
    <row r="380" spans="1:8" ht="12.75">
      <c r="A380" s="611" t="s">
        <v>782</v>
      </c>
      <c r="B380" s="682">
        <v>339</v>
      </c>
      <c r="C380" s="613" t="s">
        <v>532</v>
      </c>
      <c r="D380" s="612" t="s">
        <v>708</v>
      </c>
      <c r="F380" s="425"/>
      <c r="G380" s="521"/>
      <c r="H380" s="168"/>
    </row>
    <row r="381" spans="1:8" ht="12.75">
      <c r="A381" s="501" t="s">
        <v>782</v>
      </c>
      <c r="B381" s="656">
        <v>0</v>
      </c>
      <c r="C381" s="602" t="s">
        <v>573</v>
      </c>
      <c r="D381" s="609" t="s">
        <v>754</v>
      </c>
      <c r="F381" s="425"/>
      <c r="G381" s="521"/>
      <c r="H381" s="168"/>
    </row>
    <row r="382" spans="1:8" ht="12.75">
      <c r="A382" s="450" t="s">
        <v>782</v>
      </c>
      <c r="B382" s="656">
        <v>0</v>
      </c>
      <c r="C382" s="854" t="s">
        <v>885</v>
      </c>
      <c r="D382" s="575" t="s">
        <v>985</v>
      </c>
      <c r="F382" s="425"/>
      <c r="G382" s="521"/>
      <c r="H382" s="8"/>
    </row>
    <row r="383" spans="1:8" ht="12.75">
      <c r="A383" s="450" t="s">
        <v>782</v>
      </c>
      <c r="B383" s="656">
        <v>0</v>
      </c>
      <c r="C383" s="854" t="s">
        <v>1083</v>
      </c>
      <c r="D383" s="575" t="s">
        <v>1104</v>
      </c>
      <c r="F383" s="425"/>
      <c r="G383" s="521"/>
      <c r="H383" s="168"/>
    </row>
    <row r="384" spans="1:8" ht="12.75">
      <c r="A384" s="450" t="s">
        <v>782</v>
      </c>
      <c r="B384" s="656">
        <v>0</v>
      </c>
      <c r="C384" s="854" t="s">
        <v>1084</v>
      </c>
      <c r="D384" s="575" t="s">
        <v>1105</v>
      </c>
      <c r="F384" s="425"/>
      <c r="G384" s="521"/>
      <c r="H384" s="168"/>
    </row>
    <row r="385" spans="1:8" ht="12.75">
      <c r="A385" s="450" t="s">
        <v>782</v>
      </c>
      <c r="B385" s="656">
        <v>0</v>
      </c>
      <c r="C385" s="603" t="s">
        <v>578</v>
      </c>
      <c r="D385" s="575" t="s">
        <v>138</v>
      </c>
      <c r="F385" s="425"/>
      <c r="G385" s="521"/>
      <c r="H385" s="527"/>
    </row>
    <row r="386" spans="1:8" ht="12.75">
      <c r="A386" s="450" t="s">
        <v>782</v>
      </c>
      <c r="B386" s="656">
        <v>2</v>
      </c>
      <c r="C386" s="854" t="s">
        <v>761</v>
      </c>
      <c r="D386" s="489" t="s">
        <v>762</v>
      </c>
      <c r="F386" s="425"/>
      <c r="G386" s="521"/>
      <c r="H386" s="527"/>
    </row>
    <row r="387" spans="1:8" ht="12.75">
      <c r="A387" s="450" t="s">
        <v>782</v>
      </c>
      <c r="B387" s="656">
        <v>5</v>
      </c>
      <c r="C387" s="603" t="s">
        <v>637</v>
      </c>
      <c r="D387" s="438" t="s">
        <v>710</v>
      </c>
      <c r="F387" s="425"/>
      <c r="G387" s="521"/>
      <c r="H387" s="168"/>
    </row>
    <row r="388" spans="1:8" ht="12.75">
      <c r="A388" s="450" t="s">
        <v>782</v>
      </c>
      <c r="B388" s="656">
        <v>12</v>
      </c>
      <c r="C388" s="603" t="s">
        <v>538</v>
      </c>
      <c r="D388" s="575" t="s">
        <v>140</v>
      </c>
      <c r="F388" s="425"/>
      <c r="G388" s="521"/>
      <c r="H388" s="168"/>
    </row>
    <row r="389" spans="1:8" ht="12.75">
      <c r="A389" s="450" t="s">
        <v>782</v>
      </c>
      <c r="B389" s="656">
        <v>0</v>
      </c>
      <c r="C389" s="603" t="s">
        <v>542</v>
      </c>
      <c r="D389" s="438" t="s">
        <v>711</v>
      </c>
      <c r="F389" s="425"/>
      <c r="G389" s="521"/>
      <c r="H389" s="168"/>
    </row>
    <row r="390" spans="1:8" ht="12.75">
      <c r="A390" s="450" t="s">
        <v>782</v>
      </c>
      <c r="B390" s="656">
        <v>0</v>
      </c>
      <c r="C390" s="603" t="s">
        <v>499</v>
      </c>
      <c r="D390" s="577" t="s">
        <v>1115</v>
      </c>
      <c r="F390" s="425"/>
      <c r="G390" s="521"/>
      <c r="H390" s="168"/>
    </row>
    <row r="391" spans="1:8" ht="12.75" customHeight="1">
      <c r="A391" s="450" t="s">
        <v>783</v>
      </c>
      <c r="B391" s="656">
        <v>7</v>
      </c>
      <c r="C391" s="603" t="s">
        <v>555</v>
      </c>
      <c r="D391" s="438" t="s">
        <v>756</v>
      </c>
      <c r="F391" s="425"/>
      <c r="G391" s="521"/>
      <c r="H391" s="168"/>
    </row>
    <row r="392" spans="1:8" ht="12.75">
      <c r="A392" s="450" t="s">
        <v>783</v>
      </c>
      <c r="B392" s="656">
        <v>47</v>
      </c>
      <c r="C392" s="603" t="s">
        <v>506</v>
      </c>
      <c r="D392" s="438" t="s">
        <v>719</v>
      </c>
      <c r="F392" s="425"/>
      <c r="G392" s="521"/>
      <c r="H392" s="168"/>
    </row>
    <row r="393" spans="1:8" ht="12.75">
      <c r="A393" s="450" t="s">
        <v>783</v>
      </c>
      <c r="B393" s="656">
        <v>130</v>
      </c>
      <c r="C393" s="603" t="s">
        <v>525</v>
      </c>
      <c r="D393" s="438" t="s">
        <v>738</v>
      </c>
      <c r="F393" s="425"/>
      <c r="G393" s="521"/>
      <c r="H393" s="168"/>
    </row>
    <row r="394" spans="1:8" ht="12.75">
      <c r="A394" s="450" t="s">
        <v>783</v>
      </c>
      <c r="B394" s="656">
        <v>0</v>
      </c>
      <c r="C394" s="603" t="s">
        <v>570</v>
      </c>
      <c r="D394" s="438" t="s">
        <v>784</v>
      </c>
      <c r="F394" s="425"/>
      <c r="G394" s="521"/>
      <c r="H394" s="168"/>
    </row>
    <row r="395" spans="1:8" ht="12.75">
      <c r="A395" s="450" t="s">
        <v>783</v>
      </c>
      <c r="B395" s="656">
        <v>0</v>
      </c>
      <c r="C395" s="603" t="s">
        <v>573</v>
      </c>
      <c r="D395" s="522" t="s">
        <v>754</v>
      </c>
      <c r="F395" s="425"/>
      <c r="G395" s="521"/>
      <c r="H395" s="168"/>
    </row>
    <row r="396" spans="1:8" ht="12.75">
      <c r="A396" s="450" t="s">
        <v>783</v>
      </c>
      <c r="B396" s="656">
        <v>142</v>
      </c>
      <c r="C396" s="854" t="s">
        <v>885</v>
      </c>
      <c r="D396" s="575" t="s">
        <v>985</v>
      </c>
      <c r="F396" s="425"/>
      <c r="G396" s="521"/>
      <c r="H396" s="8"/>
    </row>
    <row r="397" spans="1:8" ht="12.75">
      <c r="A397" s="450" t="s">
        <v>783</v>
      </c>
      <c r="B397" s="656">
        <v>34</v>
      </c>
      <c r="C397" s="599" t="s">
        <v>1085</v>
      </c>
      <c r="D397" s="575" t="s">
        <v>1103</v>
      </c>
      <c r="F397" s="425"/>
      <c r="G397" s="521"/>
      <c r="H397" s="168"/>
    </row>
    <row r="398" spans="1:8" ht="12.75">
      <c r="A398" s="450" t="s">
        <v>783</v>
      </c>
      <c r="B398" s="656">
        <v>4</v>
      </c>
      <c r="C398" s="854" t="s">
        <v>1083</v>
      </c>
      <c r="D398" s="575" t="s">
        <v>1104</v>
      </c>
      <c r="F398" s="425"/>
      <c r="G398" s="521"/>
      <c r="H398" s="168"/>
    </row>
    <row r="399" spans="1:8" ht="12.75">
      <c r="A399" s="450" t="s">
        <v>783</v>
      </c>
      <c r="B399" s="656">
        <v>186</v>
      </c>
      <c r="C399" s="854" t="s">
        <v>1084</v>
      </c>
      <c r="D399" s="575" t="s">
        <v>1105</v>
      </c>
      <c r="F399" s="425"/>
      <c r="G399" s="521"/>
      <c r="H399" s="168"/>
    </row>
    <row r="400" spans="1:8" ht="12.75">
      <c r="A400" s="437" t="s">
        <v>783</v>
      </c>
      <c r="B400" s="680">
        <v>50</v>
      </c>
      <c r="C400" s="604" t="s">
        <v>575</v>
      </c>
      <c r="D400" s="434" t="s">
        <v>707</v>
      </c>
      <c r="F400" s="425"/>
      <c r="G400" s="521"/>
      <c r="H400" s="168"/>
    </row>
    <row r="401" spans="1:8" ht="12.75">
      <c r="A401" s="611" t="s">
        <v>783</v>
      </c>
      <c r="B401" s="682">
        <v>650</v>
      </c>
      <c r="C401" s="613" t="s">
        <v>532</v>
      </c>
      <c r="D401" s="612" t="s">
        <v>708</v>
      </c>
      <c r="F401" s="425"/>
      <c r="G401" s="521"/>
      <c r="H401" s="168"/>
    </row>
    <row r="402" spans="1:8" ht="12.75">
      <c r="A402" s="501" t="s">
        <v>783</v>
      </c>
      <c r="B402" s="683">
        <v>40</v>
      </c>
      <c r="C402" s="602" t="s">
        <v>577</v>
      </c>
      <c r="D402" s="575" t="s">
        <v>134</v>
      </c>
      <c r="F402" s="425"/>
      <c r="G402" s="521"/>
      <c r="H402" s="168"/>
    </row>
    <row r="403" spans="1:8" ht="12.75">
      <c r="A403" s="450" t="s">
        <v>783</v>
      </c>
      <c r="B403" s="656">
        <v>150</v>
      </c>
      <c r="C403" s="603" t="s">
        <v>578</v>
      </c>
      <c r="D403" s="575" t="s">
        <v>138</v>
      </c>
      <c r="F403" s="425"/>
      <c r="G403" s="521"/>
      <c r="H403" s="168"/>
    </row>
    <row r="404" spans="1:8" ht="12.75">
      <c r="A404" s="450" t="s">
        <v>783</v>
      </c>
      <c r="B404" s="656">
        <v>45</v>
      </c>
      <c r="C404" s="603" t="s">
        <v>579</v>
      </c>
      <c r="D404" s="438" t="s">
        <v>747</v>
      </c>
      <c r="F404" s="56"/>
      <c r="G404" s="521"/>
      <c r="H404" s="527"/>
    </row>
    <row r="405" spans="1:8" ht="12.75">
      <c r="A405" s="450" t="s">
        <v>783</v>
      </c>
      <c r="B405" s="656">
        <v>25</v>
      </c>
      <c r="C405" s="603" t="s">
        <v>581</v>
      </c>
      <c r="D405" s="438" t="s">
        <v>722</v>
      </c>
      <c r="F405" s="56"/>
      <c r="G405" s="521"/>
      <c r="H405" s="168"/>
    </row>
    <row r="406" spans="1:8" ht="12.75">
      <c r="A406" s="450" t="s">
        <v>783</v>
      </c>
      <c r="B406" s="656">
        <v>10</v>
      </c>
      <c r="C406" s="603" t="s">
        <v>530</v>
      </c>
      <c r="D406" s="438" t="s">
        <v>760</v>
      </c>
      <c r="F406" s="56"/>
      <c r="G406" s="521"/>
      <c r="H406" s="168"/>
    </row>
    <row r="407" spans="1:8" ht="12.75">
      <c r="A407" s="450" t="s">
        <v>783</v>
      </c>
      <c r="B407" s="656">
        <v>138</v>
      </c>
      <c r="C407" s="603" t="s">
        <v>534</v>
      </c>
      <c r="D407" s="438" t="s">
        <v>535</v>
      </c>
      <c r="F407" s="56"/>
      <c r="G407" s="521"/>
      <c r="H407" s="168"/>
    </row>
    <row r="408" spans="1:8" ht="12.75">
      <c r="A408" s="450" t="s">
        <v>783</v>
      </c>
      <c r="B408" s="656">
        <v>10</v>
      </c>
      <c r="C408" s="603" t="s">
        <v>536</v>
      </c>
      <c r="D408" s="438" t="s">
        <v>780</v>
      </c>
      <c r="F408" s="56"/>
      <c r="G408" s="521"/>
      <c r="H408" s="168"/>
    </row>
    <row r="409" spans="1:8" ht="12.75">
      <c r="A409" s="450" t="s">
        <v>783</v>
      </c>
      <c r="B409" s="656">
        <v>109</v>
      </c>
      <c r="C409" s="603" t="s">
        <v>647</v>
      </c>
      <c r="D409" s="438" t="s">
        <v>717</v>
      </c>
      <c r="F409" s="664"/>
      <c r="G409" s="521"/>
      <c r="H409" s="168"/>
    </row>
    <row r="410" spans="1:8" ht="12.75">
      <c r="A410" s="450" t="s">
        <v>783</v>
      </c>
      <c r="B410" s="656">
        <v>15</v>
      </c>
      <c r="C410" s="603" t="s">
        <v>723</v>
      </c>
      <c r="D410" s="438" t="s">
        <v>724</v>
      </c>
      <c r="F410" s="56"/>
      <c r="G410" s="521"/>
      <c r="H410" s="168"/>
    </row>
    <row r="411" spans="1:8" ht="12.75">
      <c r="A411" s="450" t="s">
        <v>783</v>
      </c>
      <c r="B411" s="656">
        <v>0</v>
      </c>
      <c r="C411" s="603" t="s">
        <v>742</v>
      </c>
      <c r="D411" s="438" t="s">
        <v>743</v>
      </c>
      <c r="F411" s="56"/>
      <c r="G411" s="521"/>
      <c r="H411" s="168"/>
    </row>
    <row r="412" spans="1:8" ht="12.75">
      <c r="A412" s="450" t="s">
        <v>783</v>
      </c>
      <c r="B412" s="656">
        <v>7</v>
      </c>
      <c r="C412" s="603" t="s">
        <v>702</v>
      </c>
      <c r="D412" s="434" t="s">
        <v>703</v>
      </c>
      <c r="F412" s="56"/>
      <c r="G412" s="521"/>
      <c r="H412" s="168"/>
    </row>
    <row r="413" spans="1:8" ht="12.75">
      <c r="A413" s="572" t="s">
        <v>783</v>
      </c>
      <c r="B413" s="656">
        <v>24</v>
      </c>
      <c r="C413" s="854" t="s">
        <v>761</v>
      </c>
      <c r="D413" s="489" t="s">
        <v>762</v>
      </c>
      <c r="F413" s="56"/>
      <c r="G413" s="521"/>
      <c r="H413" s="168"/>
    </row>
    <row r="414" spans="1:8" ht="12.75">
      <c r="A414" s="450" t="s">
        <v>783</v>
      </c>
      <c r="B414" s="656">
        <v>0</v>
      </c>
      <c r="C414" s="603" t="s">
        <v>637</v>
      </c>
      <c r="D414" s="438" t="s">
        <v>710</v>
      </c>
      <c r="F414" s="56"/>
      <c r="G414" s="521"/>
      <c r="H414" s="168"/>
    </row>
    <row r="415" spans="1:8" ht="12.75">
      <c r="A415" s="450" t="s">
        <v>783</v>
      </c>
      <c r="B415" s="680">
        <v>252</v>
      </c>
      <c r="C415" s="603" t="s">
        <v>538</v>
      </c>
      <c r="D415" s="575" t="s">
        <v>140</v>
      </c>
      <c r="F415" s="56"/>
      <c r="G415" s="521"/>
      <c r="H415" s="168"/>
    </row>
    <row r="416" spans="1:8" ht="12.75">
      <c r="A416" s="450" t="s">
        <v>783</v>
      </c>
      <c r="B416" s="656">
        <v>0</v>
      </c>
      <c r="C416" s="603" t="s">
        <v>690</v>
      </c>
      <c r="D416" s="438" t="s">
        <v>725</v>
      </c>
      <c r="F416" s="56"/>
      <c r="G416" s="521"/>
      <c r="H416" s="168"/>
    </row>
    <row r="417" spans="1:8" ht="12.75">
      <c r="A417" s="450" t="s">
        <v>783</v>
      </c>
      <c r="B417" s="655">
        <v>25</v>
      </c>
      <c r="C417" s="701" t="s">
        <v>504</v>
      </c>
      <c r="D417" s="438" t="s">
        <v>505</v>
      </c>
      <c r="F417" s="56"/>
      <c r="G417" s="521"/>
      <c r="H417" s="168"/>
    </row>
    <row r="418" spans="1:8" ht="12.75">
      <c r="A418" s="450" t="s">
        <v>783</v>
      </c>
      <c r="B418" s="655">
        <v>12</v>
      </c>
      <c r="C418" s="701" t="s">
        <v>540</v>
      </c>
      <c r="D418" s="438" t="s">
        <v>726</v>
      </c>
      <c r="F418" s="425"/>
      <c r="G418" s="521"/>
      <c r="H418" s="168"/>
    </row>
    <row r="419" spans="1:8" ht="12.75">
      <c r="A419" s="450" t="s">
        <v>783</v>
      </c>
      <c r="B419" s="655">
        <v>250</v>
      </c>
      <c r="C419" s="701" t="s">
        <v>542</v>
      </c>
      <c r="D419" s="438" t="s">
        <v>711</v>
      </c>
      <c r="F419" s="425"/>
      <c r="G419" s="521"/>
      <c r="H419" s="168"/>
    </row>
    <row r="420" spans="1:8" ht="12.75">
      <c r="A420" s="450" t="s">
        <v>783</v>
      </c>
      <c r="B420" s="660">
        <v>3210</v>
      </c>
      <c r="C420" s="701" t="s">
        <v>561</v>
      </c>
      <c r="D420" s="434" t="s">
        <v>740</v>
      </c>
      <c r="F420" s="425"/>
      <c r="G420" s="521"/>
      <c r="H420" s="168"/>
    </row>
    <row r="421" spans="1:8" ht="12.75">
      <c r="A421" s="450" t="s">
        <v>783</v>
      </c>
      <c r="B421" s="655">
        <v>15</v>
      </c>
      <c r="C421" s="701" t="s">
        <v>727</v>
      </c>
      <c r="D421" s="438" t="s">
        <v>728</v>
      </c>
      <c r="F421" s="425"/>
      <c r="G421" s="521"/>
      <c r="H421" s="168"/>
    </row>
    <row r="422" spans="1:8" ht="12.75">
      <c r="A422" s="450" t="s">
        <v>783</v>
      </c>
      <c r="B422" s="655">
        <v>23</v>
      </c>
      <c r="C422" s="701" t="s">
        <v>608</v>
      </c>
      <c r="D422" s="438" t="s">
        <v>609</v>
      </c>
      <c r="F422" s="425"/>
      <c r="G422" s="521"/>
      <c r="H422" s="168"/>
    </row>
    <row r="423" spans="1:8" ht="12.75">
      <c r="A423" s="450" t="s">
        <v>783</v>
      </c>
      <c r="B423" s="655">
        <v>40</v>
      </c>
      <c r="C423" s="701" t="s">
        <v>544</v>
      </c>
      <c r="D423" s="438" t="s">
        <v>545</v>
      </c>
      <c r="F423" s="425"/>
      <c r="G423" s="521"/>
      <c r="H423" s="168"/>
    </row>
    <row r="424" spans="1:8" ht="12.75">
      <c r="A424" s="450" t="s">
        <v>783</v>
      </c>
      <c r="B424" s="655">
        <v>0</v>
      </c>
      <c r="C424" s="701" t="s">
        <v>749</v>
      </c>
      <c r="D424" s="438" t="s">
        <v>750</v>
      </c>
      <c r="F424" s="425"/>
      <c r="G424" s="521"/>
      <c r="H424" s="168"/>
    </row>
    <row r="425" spans="1:8" ht="12.75">
      <c r="A425" s="450" t="s">
        <v>783</v>
      </c>
      <c r="B425" s="655">
        <v>0</v>
      </c>
      <c r="C425" s="701" t="s">
        <v>509</v>
      </c>
      <c r="D425" s="438" t="s">
        <v>510</v>
      </c>
      <c r="F425" s="425"/>
      <c r="G425" s="521"/>
      <c r="H425" s="168"/>
    </row>
    <row r="426" spans="1:8" ht="12.75">
      <c r="A426" s="450" t="s">
        <v>783</v>
      </c>
      <c r="B426" s="655">
        <v>18</v>
      </c>
      <c r="C426" s="701" t="s">
        <v>499</v>
      </c>
      <c r="D426" s="577" t="s">
        <v>1115</v>
      </c>
      <c r="F426" s="425"/>
      <c r="G426" s="521"/>
      <c r="H426" s="168"/>
    </row>
    <row r="427" spans="1:8" ht="12.75">
      <c r="A427" s="450" t="s">
        <v>783</v>
      </c>
      <c r="B427" s="656">
        <v>0</v>
      </c>
      <c r="C427" s="603" t="s">
        <v>612</v>
      </c>
      <c r="D427" s="575" t="s">
        <v>1094</v>
      </c>
      <c r="F427" s="425"/>
      <c r="G427" s="521"/>
      <c r="H427" s="168"/>
    </row>
    <row r="428" spans="1:8" ht="12.75">
      <c r="A428" s="450" t="s">
        <v>783</v>
      </c>
      <c r="B428" s="656">
        <v>5</v>
      </c>
      <c r="C428" s="603" t="s">
        <v>613</v>
      </c>
      <c r="D428" s="575" t="s">
        <v>1093</v>
      </c>
      <c r="F428" s="425"/>
      <c r="G428" s="521"/>
      <c r="H428" s="168"/>
    </row>
    <row r="429" spans="1:8" ht="12.75">
      <c r="A429" s="450" t="s">
        <v>783</v>
      </c>
      <c r="B429" s="656">
        <v>0</v>
      </c>
      <c r="C429" s="603" t="s">
        <v>615</v>
      </c>
      <c r="D429" s="438" t="s">
        <v>713</v>
      </c>
      <c r="F429" s="425"/>
      <c r="G429" s="521"/>
      <c r="H429" s="168"/>
    </row>
    <row r="430" spans="1:8" ht="12.75">
      <c r="A430" s="450" t="s">
        <v>783</v>
      </c>
      <c r="B430" s="656">
        <v>0</v>
      </c>
      <c r="C430" s="603" t="s">
        <v>643</v>
      </c>
      <c r="D430" s="438" t="s">
        <v>644</v>
      </c>
      <c r="F430" s="425"/>
      <c r="G430" s="521"/>
      <c r="H430" s="168"/>
    </row>
    <row r="431" spans="1:8" ht="12.75">
      <c r="A431" s="450" t="s">
        <v>783</v>
      </c>
      <c r="B431" s="656">
        <v>0</v>
      </c>
      <c r="C431" s="603" t="s">
        <v>546</v>
      </c>
      <c r="D431" s="438" t="s">
        <v>715</v>
      </c>
      <c r="F431" s="425"/>
      <c r="G431" s="521"/>
      <c r="H431" s="168"/>
    </row>
    <row r="432" spans="1:8" ht="12.75">
      <c r="A432" s="450" t="s">
        <v>783</v>
      </c>
      <c r="B432" s="680">
        <v>38</v>
      </c>
      <c r="C432" s="603" t="s">
        <v>548</v>
      </c>
      <c r="D432" s="438" t="s">
        <v>716</v>
      </c>
      <c r="F432" s="425"/>
      <c r="G432" s="521"/>
      <c r="H432" s="168"/>
    </row>
    <row r="433" spans="1:8" ht="12.75">
      <c r="A433" s="450" t="s">
        <v>783</v>
      </c>
      <c r="B433" s="656">
        <v>0</v>
      </c>
      <c r="C433" s="604" t="s">
        <v>550</v>
      </c>
      <c r="D433" s="434" t="s">
        <v>751</v>
      </c>
      <c r="F433" s="425"/>
      <c r="G433" s="521"/>
      <c r="H433" s="168"/>
    </row>
    <row r="434" spans="1:8" ht="13.5" thickBot="1">
      <c r="A434" s="450" t="s">
        <v>783</v>
      </c>
      <c r="B434" s="928">
        <v>909</v>
      </c>
      <c r="C434" s="453" t="s">
        <v>785</v>
      </c>
      <c r="D434" s="469" t="s">
        <v>786</v>
      </c>
      <c r="F434" s="425"/>
      <c r="G434" s="521"/>
      <c r="H434" s="168"/>
    </row>
    <row r="435" spans="1:8" s="471" customFormat="1" ht="13.5" thickBot="1">
      <c r="A435" s="519" t="s">
        <v>266</v>
      </c>
      <c r="B435" s="929">
        <f>SUM(B319:B434)</f>
        <v>8630</v>
      </c>
      <c r="C435" s="455"/>
      <c r="D435" s="456"/>
      <c r="F435" s="425"/>
      <c r="G435" s="521"/>
      <c r="H435" s="529"/>
    </row>
    <row r="436" spans="1:9" s="471" customFormat="1" ht="6" customHeight="1">
      <c r="A436" s="494"/>
      <c r="B436" s="520"/>
      <c r="C436" s="443"/>
      <c r="D436" s="494"/>
      <c r="E436" s="494"/>
      <c r="F436" s="425"/>
      <c r="G436" s="443"/>
      <c r="H436" s="168"/>
      <c r="I436" s="494"/>
    </row>
    <row r="437" spans="1:9" s="471" customFormat="1" ht="6" customHeight="1">
      <c r="A437" s="494"/>
      <c r="B437" s="520"/>
      <c r="C437" s="443"/>
      <c r="D437" s="494"/>
      <c r="E437" s="494"/>
      <c r="F437" s="425"/>
      <c r="G437" s="443"/>
      <c r="H437" s="168"/>
      <c r="I437" s="494"/>
    </row>
    <row r="438" spans="1:9" s="471" customFormat="1" ht="6" customHeight="1">
      <c r="A438" s="494"/>
      <c r="B438" s="520"/>
      <c r="C438" s="443"/>
      <c r="D438" s="494"/>
      <c r="E438" s="494"/>
      <c r="F438" s="425"/>
      <c r="G438" s="443"/>
      <c r="H438" s="168"/>
      <c r="I438" s="494"/>
    </row>
    <row r="439" spans="1:8" ht="19.5" thickBot="1">
      <c r="A439" s="442" t="s">
        <v>787</v>
      </c>
      <c r="B439" s="308"/>
      <c r="C439" s="443"/>
      <c r="F439" s="425"/>
      <c r="G439" s="443"/>
      <c r="H439" s="168"/>
    </row>
    <row r="440" spans="1:8" ht="12.75">
      <c r="A440" s="427" t="s">
        <v>486</v>
      </c>
      <c r="B440" s="685" t="s">
        <v>1109</v>
      </c>
      <c r="C440" s="444" t="s">
        <v>488</v>
      </c>
      <c r="D440" s="445" t="s">
        <v>489</v>
      </c>
      <c r="F440" s="115"/>
      <c r="G440" s="530"/>
      <c r="H440" s="531"/>
    </row>
    <row r="441" spans="1:4" ht="13.5" thickBot="1">
      <c r="A441" s="430"/>
      <c r="B441" s="686" t="s">
        <v>401</v>
      </c>
      <c r="C441" s="446" t="s">
        <v>490</v>
      </c>
      <c r="D441" s="447"/>
    </row>
    <row r="442" spans="1:8" ht="12.75">
      <c r="A442" s="448" t="s">
        <v>788</v>
      </c>
      <c r="B442" s="925">
        <v>0</v>
      </c>
      <c r="C442" s="700" t="s">
        <v>506</v>
      </c>
      <c r="D442" s="438" t="s">
        <v>719</v>
      </c>
      <c r="F442" s="425"/>
      <c r="G442" s="521"/>
      <c r="H442" s="168"/>
    </row>
    <row r="443" spans="1:8" ht="12.75">
      <c r="A443" s="450" t="s">
        <v>788</v>
      </c>
      <c r="B443" s="655">
        <v>40</v>
      </c>
      <c r="C443" s="701" t="s">
        <v>525</v>
      </c>
      <c r="D443" s="438" t="s">
        <v>630</v>
      </c>
      <c r="F443" s="425"/>
      <c r="G443" s="521"/>
      <c r="H443" s="168"/>
    </row>
    <row r="444" spans="1:8" ht="12.75">
      <c r="A444" s="450" t="s">
        <v>788</v>
      </c>
      <c r="B444" s="655">
        <v>0</v>
      </c>
      <c r="C444" s="701" t="s">
        <v>573</v>
      </c>
      <c r="D444" s="522" t="s">
        <v>754</v>
      </c>
      <c r="F444" s="425"/>
      <c r="G444" s="521"/>
      <c r="H444" s="8"/>
    </row>
    <row r="445" spans="1:8" ht="12.75">
      <c r="A445" s="450" t="s">
        <v>788</v>
      </c>
      <c r="B445" s="655">
        <v>10</v>
      </c>
      <c r="C445" s="705" t="s">
        <v>885</v>
      </c>
      <c r="D445" s="575" t="s">
        <v>985</v>
      </c>
      <c r="F445" s="425"/>
      <c r="G445" s="521"/>
      <c r="H445" s="168"/>
    </row>
    <row r="446" spans="1:8" ht="12.75">
      <c r="A446" s="450" t="s">
        <v>788</v>
      </c>
      <c r="B446" s="655">
        <v>0</v>
      </c>
      <c r="C446" s="705" t="s">
        <v>1083</v>
      </c>
      <c r="D446" s="575" t="s">
        <v>1104</v>
      </c>
      <c r="F446" s="425"/>
      <c r="G446" s="521"/>
      <c r="H446" s="168"/>
    </row>
    <row r="447" spans="1:8" ht="12.75">
      <c r="A447" s="437" t="s">
        <v>788</v>
      </c>
      <c r="B447" s="655">
        <v>40</v>
      </c>
      <c r="C447" s="702" t="s">
        <v>575</v>
      </c>
      <c r="D447" s="434" t="s">
        <v>707</v>
      </c>
      <c r="F447" s="425"/>
      <c r="G447" s="521"/>
      <c r="H447" s="168"/>
    </row>
    <row r="448" spans="1:8" ht="12.75">
      <c r="A448" s="611" t="s">
        <v>788</v>
      </c>
      <c r="B448" s="655">
        <v>0</v>
      </c>
      <c r="C448" s="703" t="s">
        <v>532</v>
      </c>
      <c r="D448" s="612" t="s">
        <v>708</v>
      </c>
      <c r="F448" s="425"/>
      <c r="G448" s="521"/>
      <c r="H448" s="168"/>
    </row>
    <row r="449" spans="1:8" ht="12.75">
      <c r="A449" s="501" t="s">
        <v>788</v>
      </c>
      <c r="B449" s="655">
        <v>0</v>
      </c>
      <c r="C449" s="704" t="s">
        <v>578</v>
      </c>
      <c r="D449" s="575" t="s">
        <v>138</v>
      </c>
      <c r="F449" s="425"/>
      <c r="G449" s="521"/>
      <c r="H449" s="168"/>
    </row>
    <row r="450" spans="1:8" ht="12.75">
      <c r="A450" s="450" t="s">
        <v>788</v>
      </c>
      <c r="B450" s="655">
        <v>20</v>
      </c>
      <c r="C450" s="701" t="s">
        <v>581</v>
      </c>
      <c r="D450" s="438" t="s">
        <v>722</v>
      </c>
      <c r="F450" s="425"/>
      <c r="G450" s="521"/>
      <c r="H450" s="168"/>
    </row>
    <row r="451" spans="1:8" ht="12.75">
      <c r="A451" s="450" t="s">
        <v>788</v>
      </c>
      <c r="B451" s="655">
        <v>40</v>
      </c>
      <c r="C451" s="701" t="s">
        <v>579</v>
      </c>
      <c r="D451" s="438" t="s">
        <v>747</v>
      </c>
      <c r="F451" s="425"/>
      <c r="G451" s="521"/>
      <c r="H451" s="168"/>
    </row>
    <row r="452" spans="1:9" ht="12.75">
      <c r="A452" s="450" t="s">
        <v>788</v>
      </c>
      <c r="B452" s="655">
        <v>35</v>
      </c>
      <c r="C452" s="701" t="s">
        <v>530</v>
      </c>
      <c r="D452" s="438" t="s">
        <v>760</v>
      </c>
      <c r="F452" s="425"/>
      <c r="G452" s="526"/>
      <c r="H452" s="168"/>
      <c r="I452" s="104"/>
    </row>
    <row r="453" spans="1:8" ht="12.75">
      <c r="A453" s="450" t="s">
        <v>788</v>
      </c>
      <c r="B453" s="655">
        <v>0</v>
      </c>
      <c r="C453" s="701" t="s">
        <v>577</v>
      </c>
      <c r="D453" s="575" t="s">
        <v>134</v>
      </c>
      <c r="F453" s="425"/>
      <c r="G453" s="521"/>
      <c r="H453" s="168"/>
    </row>
    <row r="454" spans="1:8" ht="12.75">
      <c r="A454" s="450" t="s">
        <v>788</v>
      </c>
      <c r="B454" s="655">
        <v>0</v>
      </c>
      <c r="C454" s="701" t="s">
        <v>723</v>
      </c>
      <c r="D454" s="438" t="s">
        <v>724</v>
      </c>
      <c r="F454" s="425"/>
      <c r="G454" s="521"/>
      <c r="H454" s="168"/>
    </row>
    <row r="455" spans="1:8" ht="12.75">
      <c r="A455" s="450" t="s">
        <v>788</v>
      </c>
      <c r="B455" s="655">
        <v>0</v>
      </c>
      <c r="C455" s="701" t="s">
        <v>637</v>
      </c>
      <c r="D455" s="438" t="s">
        <v>710</v>
      </c>
      <c r="E455" s="168"/>
      <c r="F455" s="425"/>
      <c r="G455" s="521"/>
      <c r="H455" s="168"/>
    </row>
    <row r="456" spans="1:8" ht="12.75">
      <c r="A456" s="450" t="s">
        <v>788</v>
      </c>
      <c r="B456" s="655">
        <v>310</v>
      </c>
      <c r="C456" s="701" t="s">
        <v>538</v>
      </c>
      <c r="D456" s="575" t="s">
        <v>140</v>
      </c>
      <c r="E456" s="168"/>
      <c r="F456" s="425"/>
      <c r="G456" s="521"/>
      <c r="H456" s="168"/>
    </row>
    <row r="457" spans="1:8" ht="12.75">
      <c r="A457" s="450" t="s">
        <v>788</v>
      </c>
      <c r="B457" s="655">
        <v>0</v>
      </c>
      <c r="C457" s="701" t="s">
        <v>690</v>
      </c>
      <c r="D457" s="438" t="s">
        <v>748</v>
      </c>
      <c r="E457" s="168"/>
      <c r="F457" s="425"/>
      <c r="G457" s="521"/>
      <c r="H457" s="168"/>
    </row>
    <row r="458" spans="1:8" ht="12.75">
      <c r="A458" s="450" t="s">
        <v>788</v>
      </c>
      <c r="B458" s="655">
        <v>150</v>
      </c>
      <c r="C458" s="701" t="s">
        <v>504</v>
      </c>
      <c r="D458" s="438" t="s">
        <v>505</v>
      </c>
      <c r="E458" s="168"/>
      <c r="F458" s="425"/>
      <c r="G458" s="521"/>
      <c r="H458" s="168"/>
    </row>
    <row r="459" spans="1:8" ht="12.75">
      <c r="A459" s="450" t="s">
        <v>788</v>
      </c>
      <c r="B459" s="926">
        <v>20</v>
      </c>
      <c r="C459" s="701" t="s">
        <v>540</v>
      </c>
      <c r="D459" s="438" t="s">
        <v>726</v>
      </c>
      <c r="E459" s="168"/>
      <c r="F459" s="425"/>
      <c r="G459" s="521"/>
      <c r="H459" s="168"/>
    </row>
    <row r="460" spans="1:8" ht="12.75">
      <c r="A460" s="450" t="s">
        <v>788</v>
      </c>
      <c r="B460" s="655">
        <v>10</v>
      </c>
      <c r="C460" s="701" t="s">
        <v>542</v>
      </c>
      <c r="D460" s="438" t="s">
        <v>711</v>
      </c>
      <c r="E460" s="168"/>
      <c r="F460" s="425"/>
      <c r="G460" s="521"/>
      <c r="H460" s="168"/>
    </row>
    <row r="461" spans="1:8" ht="12.75">
      <c r="A461" s="450" t="s">
        <v>788</v>
      </c>
      <c r="B461" s="655">
        <v>10</v>
      </c>
      <c r="C461" s="701" t="s">
        <v>727</v>
      </c>
      <c r="D461" s="438" t="s">
        <v>728</v>
      </c>
      <c r="E461" s="168"/>
      <c r="F461" s="425"/>
      <c r="G461" s="521"/>
      <c r="H461" s="168"/>
    </row>
    <row r="462" spans="1:8" ht="12.75">
      <c r="A462" s="450" t="s">
        <v>788</v>
      </c>
      <c r="B462" s="655">
        <v>0</v>
      </c>
      <c r="C462" s="701" t="s">
        <v>608</v>
      </c>
      <c r="D462" s="438" t="s">
        <v>609</v>
      </c>
      <c r="E462" s="168"/>
      <c r="F462" s="425"/>
      <c r="G462" s="521"/>
      <c r="H462" s="168"/>
    </row>
    <row r="463" spans="1:8" ht="12.75">
      <c r="A463" s="450" t="s">
        <v>788</v>
      </c>
      <c r="B463" s="655">
        <v>20</v>
      </c>
      <c r="C463" s="701" t="s">
        <v>749</v>
      </c>
      <c r="D463" s="438" t="s">
        <v>750</v>
      </c>
      <c r="E463" s="168"/>
      <c r="F463" s="425"/>
      <c r="G463" s="521"/>
      <c r="H463" s="168"/>
    </row>
    <row r="464" spans="1:8" ht="12.75">
      <c r="A464" s="450" t="s">
        <v>788</v>
      </c>
      <c r="B464" s="655">
        <v>0</v>
      </c>
      <c r="C464" s="701" t="s">
        <v>509</v>
      </c>
      <c r="D464" s="438" t="s">
        <v>510</v>
      </c>
      <c r="E464" s="168"/>
      <c r="F464" s="425"/>
      <c r="G464" s="521"/>
      <c r="H464" s="168"/>
    </row>
    <row r="465" spans="1:8" ht="12.75">
      <c r="A465" s="450" t="s">
        <v>788</v>
      </c>
      <c r="B465" s="655">
        <v>0</v>
      </c>
      <c r="C465" s="701" t="s">
        <v>499</v>
      </c>
      <c r="D465" s="577" t="s">
        <v>1115</v>
      </c>
      <c r="E465" s="168"/>
      <c r="F465" s="425"/>
      <c r="G465" s="521"/>
      <c r="H465" s="168"/>
    </row>
    <row r="466" spans="1:8" ht="12.75">
      <c r="A466" s="450" t="s">
        <v>788</v>
      </c>
      <c r="B466" s="655">
        <v>0</v>
      </c>
      <c r="C466" s="701" t="s">
        <v>612</v>
      </c>
      <c r="D466" s="575" t="s">
        <v>1094</v>
      </c>
      <c r="E466" s="168"/>
      <c r="F466" s="425"/>
      <c r="G466" s="521"/>
      <c r="H466" s="168"/>
    </row>
    <row r="467" spans="1:8" ht="12.75">
      <c r="A467" s="450" t="s">
        <v>788</v>
      </c>
      <c r="B467" s="655">
        <v>0</v>
      </c>
      <c r="C467" s="701" t="s">
        <v>789</v>
      </c>
      <c r="D467" s="434" t="s">
        <v>614</v>
      </c>
      <c r="E467" s="168"/>
      <c r="F467" s="425"/>
      <c r="G467" s="521"/>
      <c r="H467" s="168"/>
    </row>
    <row r="468" spans="1:8" ht="12.75">
      <c r="A468" s="450" t="s">
        <v>788</v>
      </c>
      <c r="B468" s="655">
        <v>160</v>
      </c>
      <c r="C468" s="701" t="s">
        <v>548</v>
      </c>
      <c r="D468" s="438" t="s">
        <v>716</v>
      </c>
      <c r="E468" s="168"/>
      <c r="F468" s="425"/>
      <c r="G468" s="521"/>
      <c r="H468" s="168"/>
    </row>
    <row r="469" spans="1:8" ht="12.75">
      <c r="A469" s="450" t="s">
        <v>790</v>
      </c>
      <c r="B469" s="655">
        <v>0</v>
      </c>
      <c r="C469" s="705" t="s">
        <v>885</v>
      </c>
      <c r="D469" s="575" t="s">
        <v>985</v>
      </c>
      <c r="E469" s="168"/>
      <c r="F469" s="425"/>
      <c r="G469" s="521"/>
      <c r="H469" s="168"/>
    </row>
    <row r="470" spans="1:8" ht="12.75">
      <c r="A470" s="437" t="s">
        <v>790</v>
      </c>
      <c r="B470" s="655">
        <v>5</v>
      </c>
      <c r="C470" s="705" t="s">
        <v>1083</v>
      </c>
      <c r="D470" s="575" t="s">
        <v>1104</v>
      </c>
      <c r="F470" s="425"/>
      <c r="G470" s="521"/>
      <c r="H470" s="168"/>
    </row>
    <row r="471" spans="1:8" ht="12.75">
      <c r="A471" s="611" t="s">
        <v>790</v>
      </c>
      <c r="B471" s="655">
        <v>40</v>
      </c>
      <c r="C471" s="703" t="s">
        <v>532</v>
      </c>
      <c r="D471" s="612" t="s">
        <v>708</v>
      </c>
      <c r="F471" s="425"/>
      <c r="G471" s="521"/>
      <c r="H471" s="168"/>
    </row>
    <row r="472" spans="1:8" ht="12.75">
      <c r="A472" s="501" t="s">
        <v>790</v>
      </c>
      <c r="B472" s="655">
        <v>0</v>
      </c>
      <c r="C472" s="704" t="s">
        <v>578</v>
      </c>
      <c r="D472" s="575" t="s">
        <v>138</v>
      </c>
      <c r="F472" s="425"/>
      <c r="G472" s="521"/>
      <c r="H472" s="168"/>
    </row>
    <row r="473" spans="1:8" ht="12.75">
      <c r="A473" s="450" t="s">
        <v>790</v>
      </c>
      <c r="B473" s="655">
        <v>27</v>
      </c>
      <c r="C473" s="701" t="s">
        <v>534</v>
      </c>
      <c r="D473" s="438" t="s">
        <v>535</v>
      </c>
      <c r="F473" s="425"/>
      <c r="G473" s="521"/>
      <c r="H473" s="168"/>
    </row>
    <row r="474" spans="1:8" ht="12.75">
      <c r="A474" s="450" t="s">
        <v>790</v>
      </c>
      <c r="B474" s="655">
        <v>0</v>
      </c>
      <c r="C474" s="701" t="s">
        <v>637</v>
      </c>
      <c r="D474" s="438" t="s">
        <v>710</v>
      </c>
      <c r="F474" s="425"/>
      <c r="G474" s="521"/>
      <c r="H474" s="168"/>
    </row>
    <row r="475" spans="1:8" ht="12.75">
      <c r="A475" s="450" t="s">
        <v>790</v>
      </c>
      <c r="B475" s="655">
        <v>0</v>
      </c>
      <c r="C475" s="701" t="s">
        <v>538</v>
      </c>
      <c r="D475" s="575" t="s">
        <v>140</v>
      </c>
      <c r="F475" s="425"/>
      <c r="G475" s="521"/>
      <c r="H475" s="168"/>
    </row>
    <row r="476" spans="1:8" ht="12.75">
      <c r="A476" s="450" t="s">
        <v>790</v>
      </c>
      <c r="B476" s="655">
        <v>0</v>
      </c>
      <c r="C476" s="701" t="s">
        <v>542</v>
      </c>
      <c r="D476" s="438" t="s">
        <v>711</v>
      </c>
      <c r="F476" s="425"/>
      <c r="G476" s="521"/>
      <c r="H476" s="168"/>
    </row>
    <row r="477" spans="1:8" ht="12.75">
      <c r="A477" s="572" t="s">
        <v>790</v>
      </c>
      <c r="B477" s="655">
        <v>0</v>
      </c>
      <c r="C477" s="705" t="s">
        <v>548</v>
      </c>
      <c r="D477" s="575" t="s">
        <v>716</v>
      </c>
      <c r="F477" s="425"/>
      <c r="G477" s="521"/>
      <c r="H477" s="168"/>
    </row>
    <row r="478" spans="1:8" ht="12.75">
      <c r="A478" s="450" t="s">
        <v>791</v>
      </c>
      <c r="B478" s="655">
        <v>5</v>
      </c>
      <c r="C478" s="705" t="s">
        <v>885</v>
      </c>
      <c r="D478" s="575" t="s">
        <v>985</v>
      </c>
      <c r="F478" s="425"/>
      <c r="G478" s="521"/>
      <c r="H478" s="168"/>
    </row>
    <row r="479" spans="1:8" ht="12.75">
      <c r="A479" s="450" t="s">
        <v>791</v>
      </c>
      <c r="B479" s="655">
        <v>0</v>
      </c>
      <c r="C479" s="705" t="s">
        <v>1084</v>
      </c>
      <c r="D479" s="575" t="s">
        <v>1105</v>
      </c>
      <c r="F479" s="425"/>
      <c r="G479" s="521"/>
      <c r="H479" s="168"/>
    </row>
    <row r="480" spans="1:8" ht="12.75">
      <c r="A480" s="437" t="s">
        <v>791</v>
      </c>
      <c r="B480" s="655">
        <v>0</v>
      </c>
      <c r="C480" s="702" t="s">
        <v>575</v>
      </c>
      <c r="D480" s="434" t="s">
        <v>707</v>
      </c>
      <c r="F480" s="425"/>
      <c r="G480" s="521"/>
      <c r="H480" s="168"/>
    </row>
    <row r="481" spans="1:8" ht="12.75">
      <c r="A481" s="611" t="s">
        <v>791</v>
      </c>
      <c r="B481" s="927">
        <v>70</v>
      </c>
      <c r="C481" s="703" t="s">
        <v>532</v>
      </c>
      <c r="D481" s="612" t="s">
        <v>708</v>
      </c>
      <c r="F481" s="425"/>
      <c r="G481" s="521"/>
      <c r="H481" s="168"/>
    </row>
    <row r="482" spans="1:8" ht="12.75">
      <c r="A482" s="501" t="s">
        <v>791</v>
      </c>
      <c r="B482" s="655">
        <v>0</v>
      </c>
      <c r="C482" s="704" t="s">
        <v>577</v>
      </c>
      <c r="D482" s="575" t="s">
        <v>134</v>
      </c>
      <c r="F482" s="425"/>
      <c r="G482" s="521"/>
      <c r="H482" s="168"/>
    </row>
    <row r="483" spans="1:8" ht="12.75">
      <c r="A483" s="450" t="s">
        <v>791</v>
      </c>
      <c r="B483" s="655">
        <v>0</v>
      </c>
      <c r="C483" s="701" t="s">
        <v>578</v>
      </c>
      <c r="D483" s="575" t="s">
        <v>138</v>
      </c>
      <c r="F483" s="425"/>
      <c r="G483" s="521"/>
      <c r="H483" s="168"/>
    </row>
    <row r="484" spans="1:8" ht="12.75">
      <c r="A484" s="450" t="s">
        <v>791</v>
      </c>
      <c r="B484" s="655">
        <v>0</v>
      </c>
      <c r="C484" s="701" t="s">
        <v>534</v>
      </c>
      <c r="D484" s="438" t="s">
        <v>535</v>
      </c>
      <c r="F484" s="425"/>
      <c r="G484" s="521"/>
      <c r="H484" s="168"/>
    </row>
    <row r="485" spans="1:8" ht="12.75">
      <c r="A485" s="450" t="s">
        <v>791</v>
      </c>
      <c r="B485" s="655">
        <v>9</v>
      </c>
      <c r="C485" s="701" t="s">
        <v>702</v>
      </c>
      <c r="D485" s="506" t="s">
        <v>703</v>
      </c>
      <c r="F485" s="425"/>
      <c r="G485" s="521"/>
      <c r="H485" s="168"/>
    </row>
    <row r="486" spans="1:8" ht="12.75">
      <c r="A486" s="450" t="s">
        <v>791</v>
      </c>
      <c r="B486" s="655">
        <v>2</v>
      </c>
      <c r="C486" s="701" t="s">
        <v>637</v>
      </c>
      <c r="D486" s="438" t="s">
        <v>710</v>
      </c>
      <c r="F486" s="425"/>
      <c r="G486" s="521"/>
      <c r="H486" s="168"/>
    </row>
    <row r="487" spans="1:8" ht="12.75">
      <c r="A487" s="450" t="s">
        <v>791</v>
      </c>
      <c r="B487" s="655">
        <v>1</v>
      </c>
      <c r="C487" s="701" t="s">
        <v>538</v>
      </c>
      <c r="D487" s="575" t="s">
        <v>140</v>
      </c>
      <c r="F487" s="425"/>
      <c r="G487" s="521"/>
      <c r="H487" s="168"/>
    </row>
    <row r="488" spans="1:8" ht="12.75">
      <c r="A488" s="450" t="s">
        <v>791</v>
      </c>
      <c r="B488" s="655">
        <v>5</v>
      </c>
      <c r="C488" s="701" t="s">
        <v>542</v>
      </c>
      <c r="D488" s="438" t="s">
        <v>711</v>
      </c>
      <c r="F488" s="425"/>
      <c r="G488" s="521"/>
      <c r="H488" s="168"/>
    </row>
    <row r="489" spans="1:10" ht="12.75">
      <c r="A489" s="450" t="s">
        <v>791</v>
      </c>
      <c r="B489" s="655">
        <v>5</v>
      </c>
      <c r="C489" s="701" t="s">
        <v>727</v>
      </c>
      <c r="D489" s="438" t="s">
        <v>728</v>
      </c>
      <c r="F489" s="425"/>
      <c r="G489" s="526"/>
      <c r="H489" s="168"/>
      <c r="J489" s="104"/>
    </row>
    <row r="490" spans="1:8" ht="12.75">
      <c r="A490" s="450" t="s">
        <v>791</v>
      </c>
      <c r="B490" s="655">
        <v>0</v>
      </c>
      <c r="C490" s="701" t="s">
        <v>608</v>
      </c>
      <c r="D490" s="438" t="s">
        <v>609</v>
      </c>
      <c r="F490" s="425"/>
      <c r="G490" s="521"/>
      <c r="H490" s="168"/>
    </row>
    <row r="491" spans="1:8" ht="12.75">
      <c r="A491" s="450" t="s">
        <v>791</v>
      </c>
      <c r="B491" s="655">
        <v>0</v>
      </c>
      <c r="C491" s="701" t="s">
        <v>544</v>
      </c>
      <c r="D491" s="438" t="s">
        <v>545</v>
      </c>
      <c r="F491" s="425"/>
      <c r="G491" s="521"/>
      <c r="H491" s="168"/>
    </row>
    <row r="492" spans="1:8" ht="12.75">
      <c r="A492" s="450" t="s">
        <v>791</v>
      </c>
      <c r="B492" s="655">
        <v>0</v>
      </c>
      <c r="C492" s="701" t="s">
        <v>509</v>
      </c>
      <c r="D492" s="438" t="s">
        <v>510</v>
      </c>
      <c r="F492" s="425"/>
      <c r="G492" s="521"/>
      <c r="H492" s="168"/>
    </row>
    <row r="493" spans="1:8" ht="12.75">
      <c r="A493" s="450" t="s">
        <v>791</v>
      </c>
      <c r="B493" s="655">
        <v>3</v>
      </c>
      <c r="C493" s="701" t="s">
        <v>499</v>
      </c>
      <c r="D493" s="577" t="s">
        <v>1115</v>
      </c>
      <c r="F493" s="425"/>
      <c r="G493" s="521"/>
      <c r="H493" s="168"/>
    </row>
    <row r="494" spans="1:8" ht="12.75">
      <c r="A494" s="450" t="s">
        <v>791</v>
      </c>
      <c r="B494" s="655">
        <v>0</v>
      </c>
      <c r="C494" s="701" t="s">
        <v>612</v>
      </c>
      <c r="D494" s="575" t="s">
        <v>1094</v>
      </c>
      <c r="F494" s="425"/>
      <c r="G494" s="521"/>
      <c r="H494" s="168"/>
    </row>
    <row r="495" spans="1:8" ht="12.75">
      <c r="A495" s="576" t="s">
        <v>791</v>
      </c>
      <c r="B495" s="655">
        <v>0</v>
      </c>
      <c r="C495" s="706" t="s">
        <v>548</v>
      </c>
      <c r="D495" s="577" t="s">
        <v>716</v>
      </c>
      <c r="F495" s="425"/>
      <c r="G495" s="521"/>
      <c r="H495" s="168"/>
    </row>
    <row r="496" spans="1:8" ht="12.75">
      <c r="A496" s="437" t="s">
        <v>792</v>
      </c>
      <c r="B496" s="655">
        <v>0</v>
      </c>
      <c r="C496" s="702" t="s">
        <v>626</v>
      </c>
      <c r="D496" s="434" t="s">
        <v>793</v>
      </c>
      <c r="F496" s="425"/>
      <c r="G496" s="521"/>
      <c r="H496" s="168"/>
    </row>
    <row r="497" spans="1:10" ht="12.75">
      <c r="A497" s="611" t="s">
        <v>792</v>
      </c>
      <c r="B497" s="655">
        <v>80</v>
      </c>
      <c r="C497" s="703" t="s">
        <v>532</v>
      </c>
      <c r="D497" s="612" t="s">
        <v>708</v>
      </c>
      <c r="F497" s="425"/>
      <c r="G497" s="521"/>
      <c r="H497" s="168"/>
      <c r="J497" s="104"/>
    </row>
    <row r="498" spans="1:8" ht="12.75">
      <c r="A498" s="501" t="s">
        <v>792</v>
      </c>
      <c r="B498" s="655">
        <v>7</v>
      </c>
      <c r="C498" s="704" t="s">
        <v>575</v>
      </c>
      <c r="D498" s="488" t="s">
        <v>707</v>
      </c>
      <c r="F498" s="425"/>
      <c r="G498" s="521"/>
      <c r="H498" s="168"/>
    </row>
    <row r="499" spans="1:8" ht="12.75">
      <c r="A499" s="450" t="s">
        <v>792</v>
      </c>
      <c r="B499" s="655">
        <v>2</v>
      </c>
      <c r="C499" s="705" t="s">
        <v>885</v>
      </c>
      <c r="D499" s="575" t="s">
        <v>985</v>
      </c>
      <c r="F499" s="425"/>
      <c r="G499" s="521"/>
      <c r="H499" s="168"/>
    </row>
    <row r="500" spans="1:8" ht="12.75">
      <c r="A500" s="450" t="s">
        <v>792</v>
      </c>
      <c r="B500" s="655">
        <v>19</v>
      </c>
      <c r="C500" s="705" t="s">
        <v>1085</v>
      </c>
      <c r="D500" s="575" t="s">
        <v>1103</v>
      </c>
      <c r="F500" s="425"/>
      <c r="G500" s="521"/>
      <c r="H500" s="168"/>
    </row>
    <row r="501" spans="1:8" ht="12.75">
      <c r="A501" s="450" t="s">
        <v>792</v>
      </c>
      <c r="B501" s="655">
        <v>0</v>
      </c>
      <c r="C501" s="705" t="s">
        <v>1083</v>
      </c>
      <c r="D501" s="575" t="s">
        <v>1104</v>
      </c>
      <c r="F501" s="425"/>
      <c r="G501" s="521"/>
      <c r="H501" s="168"/>
    </row>
    <row r="502" spans="1:8" ht="12.75">
      <c r="A502" s="450" t="s">
        <v>792</v>
      </c>
      <c r="B502" s="655">
        <v>7</v>
      </c>
      <c r="C502" s="705" t="s">
        <v>1084</v>
      </c>
      <c r="D502" s="575" t="s">
        <v>1105</v>
      </c>
      <c r="F502" s="425"/>
      <c r="G502" s="521"/>
      <c r="H502" s="168"/>
    </row>
    <row r="503" spans="1:8" ht="12.75">
      <c r="A503" s="450" t="s">
        <v>792</v>
      </c>
      <c r="B503" s="655">
        <v>0</v>
      </c>
      <c r="C503" s="701" t="s">
        <v>758</v>
      </c>
      <c r="D503" s="438" t="s">
        <v>759</v>
      </c>
      <c r="F503" s="425"/>
      <c r="G503" s="521"/>
      <c r="H503" s="168"/>
    </row>
    <row r="504" spans="1:8" ht="12.75">
      <c r="A504" s="450" t="s">
        <v>792</v>
      </c>
      <c r="B504" s="655">
        <v>0</v>
      </c>
      <c r="C504" s="701" t="s">
        <v>577</v>
      </c>
      <c r="D504" s="575" t="s">
        <v>134</v>
      </c>
      <c r="F504" s="425"/>
      <c r="G504" s="521"/>
      <c r="H504" s="168"/>
    </row>
    <row r="505" spans="1:8" ht="12.75">
      <c r="A505" s="450" t="s">
        <v>792</v>
      </c>
      <c r="B505" s="655">
        <v>0</v>
      </c>
      <c r="C505" s="701" t="s">
        <v>578</v>
      </c>
      <c r="D505" s="575" t="s">
        <v>138</v>
      </c>
      <c r="F505" s="425"/>
      <c r="G505" s="521"/>
      <c r="H505" s="168"/>
    </row>
    <row r="506" spans="1:8" ht="12.75">
      <c r="A506" s="450" t="s">
        <v>792</v>
      </c>
      <c r="B506" s="655">
        <v>0</v>
      </c>
      <c r="C506" s="701" t="s">
        <v>534</v>
      </c>
      <c r="D506" s="438" t="s">
        <v>535</v>
      </c>
      <c r="F506" s="425"/>
      <c r="G506" s="521"/>
      <c r="H506" s="168"/>
    </row>
    <row r="507" spans="1:8" ht="12.75">
      <c r="A507" s="450" t="s">
        <v>792</v>
      </c>
      <c r="B507" s="655">
        <v>0</v>
      </c>
      <c r="C507" s="701" t="s">
        <v>647</v>
      </c>
      <c r="D507" s="438" t="s">
        <v>794</v>
      </c>
      <c r="F507" s="425"/>
      <c r="G507" s="521"/>
      <c r="H507" s="168"/>
    </row>
    <row r="508" spans="1:8" ht="12.75">
      <c r="A508" s="450" t="s">
        <v>792</v>
      </c>
      <c r="B508" s="655">
        <v>0</v>
      </c>
      <c r="C508" s="701" t="s">
        <v>723</v>
      </c>
      <c r="D508" s="438" t="s">
        <v>724</v>
      </c>
      <c r="F508" s="425"/>
      <c r="G508" s="521"/>
      <c r="H508" s="168"/>
    </row>
    <row r="509" spans="1:8" ht="12.75">
      <c r="A509" s="450" t="s">
        <v>792</v>
      </c>
      <c r="B509" s="655">
        <v>0</v>
      </c>
      <c r="C509" s="701" t="s">
        <v>542</v>
      </c>
      <c r="D509" s="438" t="s">
        <v>711</v>
      </c>
      <c r="F509" s="425"/>
      <c r="G509" s="521"/>
      <c r="H509" s="168"/>
    </row>
    <row r="510" spans="1:8" ht="12.75">
      <c r="A510" s="450" t="s">
        <v>792</v>
      </c>
      <c r="B510" s="655">
        <v>0</v>
      </c>
      <c r="C510" s="701" t="s">
        <v>499</v>
      </c>
      <c r="D510" s="577" t="s">
        <v>1115</v>
      </c>
      <c r="F510" s="425"/>
      <c r="G510" s="521"/>
      <c r="H510" s="168"/>
    </row>
    <row r="511" spans="1:8" ht="12.75">
      <c r="A511" s="450" t="s">
        <v>792</v>
      </c>
      <c r="B511" s="655">
        <v>0</v>
      </c>
      <c r="C511" s="701" t="s">
        <v>612</v>
      </c>
      <c r="D511" s="575" t="s">
        <v>1094</v>
      </c>
      <c r="F511" s="425"/>
      <c r="G511" s="521"/>
      <c r="H511" s="168"/>
    </row>
    <row r="512" spans="1:8" ht="12.75">
      <c r="A512" s="437" t="s">
        <v>792</v>
      </c>
      <c r="B512" s="655">
        <v>0</v>
      </c>
      <c r="C512" s="702" t="s">
        <v>613</v>
      </c>
      <c r="D512" s="575" t="s">
        <v>1093</v>
      </c>
      <c r="F512" s="425"/>
      <c r="G512" s="521"/>
      <c r="H512" s="168"/>
    </row>
    <row r="513" spans="1:8" ht="12.75">
      <c r="A513" s="437" t="s">
        <v>792</v>
      </c>
      <c r="B513" s="655">
        <v>1</v>
      </c>
      <c r="C513" s="702" t="s">
        <v>548</v>
      </c>
      <c r="D513" s="434" t="s">
        <v>716</v>
      </c>
      <c r="F513" s="425"/>
      <c r="G513" s="521"/>
      <c r="H513" s="168"/>
    </row>
    <row r="514" spans="1:8" ht="12.75">
      <c r="A514" s="576" t="s">
        <v>792</v>
      </c>
      <c r="B514" s="655">
        <v>0</v>
      </c>
      <c r="C514" s="706" t="s">
        <v>647</v>
      </c>
      <c r="D514" s="577" t="s">
        <v>794</v>
      </c>
      <c r="F514" s="425"/>
      <c r="G514" s="521"/>
      <c r="H514" s="168"/>
    </row>
    <row r="515" spans="1:8" ht="12.75">
      <c r="A515" s="611" t="s">
        <v>795</v>
      </c>
      <c r="B515" s="655">
        <v>0</v>
      </c>
      <c r="C515" s="703" t="s">
        <v>532</v>
      </c>
      <c r="D515" s="612" t="s">
        <v>708</v>
      </c>
      <c r="F515" s="425"/>
      <c r="G515" s="521"/>
      <c r="H515" s="168"/>
    </row>
    <row r="516" spans="1:8" ht="13.5" thickBot="1">
      <c r="A516" s="466" t="s">
        <v>795</v>
      </c>
      <c r="B516" s="928">
        <v>0</v>
      </c>
      <c r="C516" s="881" t="s">
        <v>542</v>
      </c>
      <c r="D516" s="488" t="s">
        <v>711</v>
      </c>
      <c r="F516" s="425"/>
      <c r="G516" s="521"/>
      <c r="H516" s="168"/>
    </row>
    <row r="517" spans="1:8" ht="13.5" thickBot="1">
      <c r="A517" s="519" t="s">
        <v>266</v>
      </c>
      <c r="B517" s="689">
        <f>SUM(B442:B516)</f>
        <v>1153</v>
      </c>
      <c r="C517" s="707"/>
      <c r="D517" s="456"/>
      <c r="F517" s="425"/>
      <c r="G517" s="443"/>
      <c r="H517" s="168"/>
    </row>
    <row r="518" spans="1:4" ht="10.5" customHeight="1">
      <c r="A518" s="494"/>
      <c r="B518" s="520"/>
      <c r="C518" s="443"/>
      <c r="D518" s="494"/>
    </row>
    <row r="519" spans="1:3" ht="19.5" thickBot="1">
      <c r="A519" s="442" t="s">
        <v>796</v>
      </c>
      <c r="B519" s="308"/>
      <c r="C519" s="443"/>
    </row>
    <row r="520" spans="1:4" ht="12.75">
      <c r="A520" s="427" t="s">
        <v>486</v>
      </c>
      <c r="B520" s="685" t="s">
        <v>1109</v>
      </c>
      <c r="C520" s="444" t="s">
        <v>488</v>
      </c>
      <c r="D520" s="445" t="s">
        <v>489</v>
      </c>
    </row>
    <row r="521" spans="1:4" ht="13.5" thickBot="1">
      <c r="A521" s="532"/>
      <c r="B521" s="686" t="s">
        <v>401</v>
      </c>
      <c r="C521" s="446" t="s">
        <v>490</v>
      </c>
      <c r="D521" s="447"/>
    </row>
    <row r="522" spans="1:4" ht="12.75">
      <c r="A522" s="461" t="s">
        <v>797</v>
      </c>
      <c r="B522" s="656">
        <v>0</v>
      </c>
      <c r="C522" s="462" t="s">
        <v>570</v>
      </c>
      <c r="D522" s="463" t="s">
        <v>798</v>
      </c>
    </row>
    <row r="523" spans="1:4" ht="12.75">
      <c r="A523" s="611" t="s">
        <v>799</v>
      </c>
      <c r="B523" s="656">
        <v>0</v>
      </c>
      <c r="C523" s="614" t="s">
        <v>532</v>
      </c>
      <c r="D523" s="612" t="s">
        <v>708</v>
      </c>
    </row>
    <row r="524" spans="1:4" ht="12.75">
      <c r="A524" s="533" t="s">
        <v>800</v>
      </c>
      <c r="B524" s="656">
        <v>0</v>
      </c>
      <c r="C524" s="610" t="s">
        <v>538</v>
      </c>
      <c r="D524" s="575" t="s">
        <v>140</v>
      </c>
    </row>
    <row r="525" spans="1:4" ht="12.75">
      <c r="A525" s="450" t="s">
        <v>801</v>
      </c>
      <c r="B525" s="683">
        <v>49</v>
      </c>
      <c r="C525" s="854" t="s">
        <v>1085</v>
      </c>
      <c r="D525" s="575" t="s">
        <v>1103</v>
      </c>
    </row>
    <row r="526" spans="1:4" ht="12.75">
      <c r="A526" s="450" t="s">
        <v>801</v>
      </c>
      <c r="B526" s="656">
        <v>0</v>
      </c>
      <c r="C526" s="854" t="s">
        <v>885</v>
      </c>
      <c r="D526" s="575" t="s">
        <v>985</v>
      </c>
    </row>
    <row r="527" spans="1:4" ht="12.75">
      <c r="A527" s="450" t="s">
        <v>801</v>
      </c>
      <c r="B527" s="656">
        <v>7</v>
      </c>
      <c r="C527" s="854" t="s">
        <v>1084</v>
      </c>
      <c r="D527" s="575" t="s">
        <v>1105</v>
      </c>
    </row>
    <row r="528" spans="1:4" ht="12.75">
      <c r="A528" s="437" t="s">
        <v>801</v>
      </c>
      <c r="B528" s="656">
        <v>0</v>
      </c>
      <c r="C528" s="600" t="s">
        <v>575</v>
      </c>
      <c r="D528" s="434" t="s">
        <v>707</v>
      </c>
    </row>
    <row r="529" spans="1:4" ht="12.75">
      <c r="A529" s="611" t="s">
        <v>801</v>
      </c>
      <c r="B529" s="656">
        <v>0</v>
      </c>
      <c r="C529" s="614" t="s">
        <v>532</v>
      </c>
      <c r="D529" s="612" t="s">
        <v>708</v>
      </c>
    </row>
    <row r="530" spans="1:4" ht="12.75">
      <c r="A530" s="501" t="s">
        <v>801</v>
      </c>
      <c r="B530" s="656">
        <v>0</v>
      </c>
      <c r="C530" s="610" t="s">
        <v>577</v>
      </c>
      <c r="D530" s="575" t="s">
        <v>134</v>
      </c>
    </row>
    <row r="531" spans="1:4" ht="12.75">
      <c r="A531" s="450" t="s">
        <v>801</v>
      </c>
      <c r="B531" s="656">
        <v>0</v>
      </c>
      <c r="C531" s="598" t="s">
        <v>578</v>
      </c>
      <c r="D531" s="575" t="s">
        <v>138</v>
      </c>
    </row>
    <row r="532" spans="1:4" ht="12.75">
      <c r="A532" s="450" t="s">
        <v>801</v>
      </c>
      <c r="B532" s="656">
        <v>1</v>
      </c>
      <c r="C532" s="598" t="s">
        <v>647</v>
      </c>
      <c r="D532" s="438" t="s">
        <v>717</v>
      </c>
    </row>
    <row r="533" spans="1:4" ht="12.75">
      <c r="A533" s="450" t="s">
        <v>801</v>
      </c>
      <c r="B533" s="656">
        <v>0</v>
      </c>
      <c r="C533" s="598" t="s">
        <v>538</v>
      </c>
      <c r="D533" s="575" t="s">
        <v>140</v>
      </c>
    </row>
    <row r="534" spans="1:4" ht="12.75">
      <c r="A534" s="450" t="s">
        <v>801</v>
      </c>
      <c r="B534" s="656">
        <v>0</v>
      </c>
      <c r="C534" s="451" t="s">
        <v>542</v>
      </c>
      <c r="D534" s="438" t="s">
        <v>711</v>
      </c>
    </row>
    <row r="535" spans="1:4" ht="12.75">
      <c r="A535" s="450" t="s">
        <v>801</v>
      </c>
      <c r="B535" s="656">
        <v>0</v>
      </c>
      <c r="C535" s="600" t="s">
        <v>499</v>
      </c>
      <c r="D535" s="577" t="s">
        <v>1115</v>
      </c>
    </row>
    <row r="536" spans="1:4" ht="12.75">
      <c r="A536" s="437" t="s">
        <v>801</v>
      </c>
      <c r="B536" s="656">
        <v>0</v>
      </c>
      <c r="C536" s="598" t="s">
        <v>612</v>
      </c>
      <c r="D536" s="575" t="s">
        <v>1094</v>
      </c>
    </row>
    <row r="537" spans="1:4" ht="12.75">
      <c r="A537" s="437" t="s">
        <v>801</v>
      </c>
      <c r="B537" s="656">
        <v>0</v>
      </c>
      <c r="C537" s="600" t="s">
        <v>615</v>
      </c>
      <c r="D537" s="438" t="s">
        <v>713</v>
      </c>
    </row>
    <row r="538" spans="1:4" ht="13.5" thickBot="1">
      <c r="A538" s="454" t="s">
        <v>801</v>
      </c>
      <c r="B538" s="656">
        <v>0</v>
      </c>
      <c r="C538" s="601" t="s">
        <v>613</v>
      </c>
      <c r="D538" s="575" t="s">
        <v>1093</v>
      </c>
    </row>
    <row r="539" spans="1:4" ht="13.5" thickBot="1">
      <c r="A539" s="519" t="s">
        <v>266</v>
      </c>
      <c r="B539" s="694">
        <f>SUM(B522:B538)</f>
        <v>57</v>
      </c>
      <c r="C539" s="455"/>
      <c r="D539" s="456"/>
    </row>
    <row r="540" spans="1:4" ht="15.75" customHeight="1">
      <c r="A540" s="531"/>
      <c r="B540" s="534"/>
      <c r="C540" s="443"/>
      <c r="D540" s="531"/>
    </row>
    <row r="541" spans="1:3" ht="19.5" thickBot="1">
      <c r="A541" s="442" t="s">
        <v>802</v>
      </c>
      <c r="B541" s="308"/>
      <c r="C541" s="443"/>
    </row>
    <row r="542" spans="1:4" ht="12.75">
      <c r="A542" s="427" t="s">
        <v>486</v>
      </c>
      <c r="B542" s="685" t="s">
        <v>1109</v>
      </c>
      <c r="C542" s="444" t="s">
        <v>488</v>
      </c>
      <c r="D542" s="445" t="s">
        <v>489</v>
      </c>
    </row>
    <row r="543" spans="1:4" ht="13.5" thickBot="1">
      <c r="A543" s="430"/>
      <c r="B543" s="686" t="s">
        <v>401</v>
      </c>
      <c r="C543" s="446" t="s">
        <v>490</v>
      </c>
      <c r="D543" s="447"/>
    </row>
    <row r="544" spans="1:4" ht="12.75">
      <c r="A544" s="448" t="s">
        <v>803</v>
      </c>
      <c r="B544" s="656">
        <v>0</v>
      </c>
      <c r="C544" s="854" t="s">
        <v>1083</v>
      </c>
      <c r="D544" s="575" t="s">
        <v>1104</v>
      </c>
    </row>
    <row r="545" spans="1:4" ht="12.75">
      <c r="A545" s="450" t="s">
        <v>803</v>
      </c>
      <c r="B545" s="656">
        <v>0</v>
      </c>
      <c r="C545" s="854" t="s">
        <v>1084</v>
      </c>
      <c r="D545" s="575" t="s">
        <v>1105</v>
      </c>
    </row>
    <row r="546" spans="1:4" ht="12.75">
      <c r="A546" s="437" t="s">
        <v>803</v>
      </c>
      <c r="B546" s="656">
        <v>0</v>
      </c>
      <c r="C546" s="600" t="s">
        <v>575</v>
      </c>
      <c r="D546" s="434" t="s">
        <v>707</v>
      </c>
    </row>
    <row r="547" spans="1:4" ht="12.75">
      <c r="A547" s="611" t="s">
        <v>803</v>
      </c>
      <c r="B547" s="656">
        <v>0</v>
      </c>
      <c r="C547" s="614" t="s">
        <v>532</v>
      </c>
      <c r="D547" s="612" t="s">
        <v>708</v>
      </c>
    </row>
    <row r="548" spans="1:4" ht="12.75">
      <c r="A548" s="501" t="s">
        <v>803</v>
      </c>
      <c r="B548" s="656">
        <v>0</v>
      </c>
      <c r="C548" s="610" t="s">
        <v>577</v>
      </c>
      <c r="D548" s="575" t="s">
        <v>134</v>
      </c>
    </row>
    <row r="549" spans="1:4" ht="12.75">
      <c r="A549" s="450" t="s">
        <v>803</v>
      </c>
      <c r="B549" s="656">
        <v>823</v>
      </c>
      <c r="C549" s="598" t="s">
        <v>578</v>
      </c>
      <c r="D549" s="575" t="s">
        <v>138</v>
      </c>
    </row>
    <row r="550" spans="1:4" ht="12.75">
      <c r="A550" s="450" t="s">
        <v>803</v>
      </c>
      <c r="B550" s="656">
        <v>0</v>
      </c>
      <c r="C550" s="598" t="s">
        <v>742</v>
      </c>
      <c r="D550" s="438" t="s">
        <v>743</v>
      </c>
    </row>
    <row r="551" spans="1:4" ht="12.75">
      <c r="A551" s="450" t="s">
        <v>803</v>
      </c>
      <c r="B551" s="656">
        <v>230</v>
      </c>
      <c r="C551" s="598" t="s">
        <v>612</v>
      </c>
      <c r="D551" s="575" t="s">
        <v>1094</v>
      </c>
    </row>
    <row r="552" spans="1:4" ht="12.75">
      <c r="A552" s="450" t="s">
        <v>803</v>
      </c>
      <c r="B552" s="656">
        <v>12</v>
      </c>
      <c r="C552" s="598" t="s">
        <v>499</v>
      </c>
      <c r="D552" s="577" t="s">
        <v>1115</v>
      </c>
    </row>
    <row r="553" spans="1:4" ht="12.75">
      <c r="A553" s="450" t="s">
        <v>804</v>
      </c>
      <c r="B553" s="656">
        <v>0</v>
      </c>
      <c r="C553" s="598" t="s">
        <v>577</v>
      </c>
      <c r="D553" s="575" t="s">
        <v>134</v>
      </c>
    </row>
    <row r="554" spans="1:4" ht="13.5" thickBot="1">
      <c r="A554" s="454" t="s">
        <v>805</v>
      </c>
      <c r="B554" s="656">
        <v>0</v>
      </c>
      <c r="C554" s="600" t="s">
        <v>578</v>
      </c>
      <c r="D554" s="575" t="s">
        <v>138</v>
      </c>
    </row>
    <row r="555" spans="1:4" ht="13.5" thickBot="1">
      <c r="A555" s="519" t="s">
        <v>266</v>
      </c>
      <c r="B555" s="679">
        <f>SUM(B544:B554)</f>
        <v>1065</v>
      </c>
      <c r="C555" s="640"/>
      <c r="D555" s="456"/>
    </row>
    <row r="556" spans="1:10" ht="8.25" customHeight="1">
      <c r="A556" s="494"/>
      <c r="B556" s="520"/>
      <c r="C556" s="443"/>
      <c r="D556" s="494"/>
      <c r="E556" s="168"/>
      <c r="F556" s="168"/>
      <c r="G556" s="168"/>
      <c r="H556" s="168"/>
      <c r="I556" s="168"/>
      <c r="J556" s="168"/>
    </row>
    <row r="557" spans="1:3" ht="19.5" thickBot="1">
      <c r="A557" s="442" t="s">
        <v>806</v>
      </c>
      <c r="B557" s="308"/>
      <c r="C557" s="443"/>
    </row>
    <row r="558" spans="1:4" ht="12.75">
      <c r="A558" s="427" t="s">
        <v>486</v>
      </c>
      <c r="B558" s="685" t="s">
        <v>1109</v>
      </c>
      <c r="C558" s="444" t="s">
        <v>488</v>
      </c>
      <c r="D558" s="445" t="s">
        <v>489</v>
      </c>
    </row>
    <row r="559" spans="1:4" ht="13.5" thickBot="1">
      <c r="A559" s="430"/>
      <c r="B559" s="686" t="s">
        <v>401</v>
      </c>
      <c r="C559" s="606" t="s">
        <v>490</v>
      </c>
      <c r="D559" s="447"/>
    </row>
    <row r="560" spans="1:4" ht="12.75">
      <c r="A560" s="448" t="s">
        <v>807</v>
      </c>
      <c r="B560" s="656">
        <v>0</v>
      </c>
      <c r="C560" s="598" t="s">
        <v>538</v>
      </c>
      <c r="D560" s="575" t="s">
        <v>140</v>
      </c>
    </row>
    <row r="561" spans="1:6" ht="12.75">
      <c r="A561" s="501" t="s">
        <v>807</v>
      </c>
      <c r="B561" s="654">
        <v>0</v>
      </c>
      <c r="C561" s="451" t="s">
        <v>542</v>
      </c>
      <c r="D561" s="438" t="s">
        <v>711</v>
      </c>
      <c r="F561" s="104"/>
    </row>
    <row r="562" spans="1:4" ht="12.75">
      <c r="A562" s="611" t="s">
        <v>808</v>
      </c>
      <c r="B562" s="695">
        <v>0</v>
      </c>
      <c r="C562" s="614" t="s">
        <v>532</v>
      </c>
      <c r="D562" s="612" t="s">
        <v>708</v>
      </c>
    </row>
    <row r="563" spans="1:4" ht="13.5" thickBot="1">
      <c r="A563" s="430" t="s">
        <v>266</v>
      </c>
      <c r="B563" s="681">
        <f>SUM(B560:B562)</f>
        <v>0</v>
      </c>
      <c r="C563" s="707"/>
      <c r="D563" s="447"/>
    </row>
    <row r="564" spans="1:4" ht="6.75" customHeight="1">
      <c r="A564" s="535"/>
      <c r="B564" s="536"/>
      <c r="C564" s="443"/>
      <c r="D564" s="497"/>
    </row>
    <row r="565" spans="1:3" ht="19.5" thickBot="1">
      <c r="A565" s="442" t="s">
        <v>809</v>
      </c>
      <c r="B565" s="308"/>
      <c r="C565" s="443"/>
    </row>
    <row r="566" spans="1:4" ht="12.75">
      <c r="A566" s="427" t="s">
        <v>486</v>
      </c>
      <c r="B566" s="685" t="s">
        <v>1109</v>
      </c>
      <c r="C566" s="537" t="s">
        <v>488</v>
      </c>
      <c r="D566" s="445" t="s">
        <v>489</v>
      </c>
    </row>
    <row r="567" spans="1:5" ht="13.5" thickBot="1">
      <c r="A567" s="430"/>
      <c r="B567" s="686" t="s">
        <v>401</v>
      </c>
      <c r="C567" s="538" t="s">
        <v>490</v>
      </c>
      <c r="D567" s="447"/>
      <c r="E567" s="412"/>
    </row>
    <row r="568" spans="1:8" ht="12.75">
      <c r="A568" s="539" t="s">
        <v>810</v>
      </c>
      <c r="B568" s="882">
        <v>2180</v>
      </c>
      <c r="C568" s="635" t="s">
        <v>514</v>
      </c>
      <c r="D568" s="495" t="s">
        <v>515</v>
      </c>
      <c r="E568" s="412"/>
      <c r="F568" s="524"/>
      <c r="G568" s="443"/>
      <c r="H568" s="168"/>
    </row>
    <row r="569" spans="1:8" ht="12.75">
      <c r="A569" s="540" t="s">
        <v>810</v>
      </c>
      <c r="B569" s="696">
        <v>0</v>
      </c>
      <c r="C569" s="598" t="s">
        <v>506</v>
      </c>
      <c r="D569" s="438" t="s">
        <v>719</v>
      </c>
      <c r="E569" s="412"/>
      <c r="F569" s="524"/>
      <c r="G569" s="443"/>
      <c r="H569" s="168"/>
    </row>
    <row r="570" spans="1:8" ht="12.75">
      <c r="A570" s="541" t="s">
        <v>810</v>
      </c>
      <c r="B570" s="696">
        <v>0</v>
      </c>
      <c r="C570" s="598" t="s">
        <v>555</v>
      </c>
      <c r="D570" s="438" t="s">
        <v>756</v>
      </c>
      <c r="E570" s="412"/>
      <c r="F570" s="524"/>
      <c r="G570" s="443"/>
      <c r="H570" s="168"/>
    </row>
    <row r="571" spans="1:8" ht="12.75">
      <c r="A571" s="541" t="s">
        <v>810</v>
      </c>
      <c r="B571" s="696">
        <v>0</v>
      </c>
      <c r="C571" s="598" t="s">
        <v>570</v>
      </c>
      <c r="D571" s="478" t="s">
        <v>811</v>
      </c>
      <c r="E571" s="412"/>
      <c r="F571" s="524"/>
      <c r="G571" s="443"/>
      <c r="H571" s="525"/>
    </row>
    <row r="572" spans="1:8" ht="12.75">
      <c r="A572" s="605" t="s">
        <v>810</v>
      </c>
      <c r="B572" s="524">
        <v>0</v>
      </c>
      <c r="C572" s="600" t="s">
        <v>575</v>
      </c>
      <c r="D572" s="492" t="s">
        <v>707</v>
      </c>
      <c r="E572" s="412"/>
      <c r="F572" s="524"/>
      <c r="G572" s="443"/>
      <c r="H572" s="525"/>
    </row>
    <row r="573" spans="1:8" ht="12.75">
      <c r="A573" s="615" t="s">
        <v>810</v>
      </c>
      <c r="B573" s="697">
        <v>4</v>
      </c>
      <c r="C573" s="614" t="s">
        <v>532</v>
      </c>
      <c r="D573" s="612" t="s">
        <v>708</v>
      </c>
      <c r="E573" s="412"/>
      <c r="F573" s="524"/>
      <c r="G573" s="443"/>
      <c r="H573" s="168"/>
    </row>
    <row r="574" spans="1:8" ht="12.75">
      <c r="A574" s="540" t="s">
        <v>810</v>
      </c>
      <c r="B574" s="696">
        <v>18</v>
      </c>
      <c r="C574" s="610" t="s">
        <v>534</v>
      </c>
      <c r="D574" s="488" t="s">
        <v>535</v>
      </c>
      <c r="E574" s="412"/>
      <c r="F574" s="524"/>
      <c r="G574" s="443"/>
      <c r="H574" s="168"/>
    </row>
    <row r="575" spans="1:8" ht="12.75">
      <c r="A575" s="541" t="s">
        <v>810</v>
      </c>
      <c r="B575" s="698">
        <v>90</v>
      </c>
      <c r="C575" s="598" t="s">
        <v>536</v>
      </c>
      <c r="D575" s="477" t="s">
        <v>812</v>
      </c>
      <c r="E575" s="412"/>
      <c r="F575" s="524"/>
      <c r="G575" s="443"/>
      <c r="H575" s="525"/>
    </row>
    <row r="576" spans="1:8" ht="12.75">
      <c r="A576" s="541" t="s">
        <v>810</v>
      </c>
      <c r="B576" s="696">
        <v>0</v>
      </c>
      <c r="C576" s="598" t="s">
        <v>538</v>
      </c>
      <c r="D576" s="575" t="s">
        <v>140</v>
      </c>
      <c r="E576" s="412"/>
      <c r="F576" s="524"/>
      <c r="G576" s="443"/>
      <c r="H576" s="168"/>
    </row>
    <row r="577" spans="1:8" ht="12.75">
      <c r="A577" s="541" t="s">
        <v>810</v>
      </c>
      <c r="B577" s="698">
        <v>0</v>
      </c>
      <c r="C577" s="598" t="s">
        <v>542</v>
      </c>
      <c r="D577" s="438" t="s">
        <v>711</v>
      </c>
      <c r="E577" s="412"/>
      <c r="F577" s="524"/>
      <c r="G577" s="443"/>
      <c r="H577" s="168"/>
    </row>
    <row r="578" spans="1:8" ht="12.75">
      <c r="A578" s="541" t="s">
        <v>810</v>
      </c>
      <c r="B578" s="799">
        <v>18</v>
      </c>
      <c r="C578" s="598" t="s">
        <v>561</v>
      </c>
      <c r="D578" s="438" t="s">
        <v>813</v>
      </c>
      <c r="E578" s="412"/>
      <c r="F578" s="524"/>
      <c r="G578" s="443"/>
      <c r="H578" s="168"/>
    </row>
    <row r="579" spans="1:8" ht="12.75">
      <c r="A579" s="541" t="s">
        <v>810</v>
      </c>
      <c r="B579" s="656">
        <v>0</v>
      </c>
      <c r="C579" s="598" t="s">
        <v>509</v>
      </c>
      <c r="D579" s="438" t="s">
        <v>510</v>
      </c>
      <c r="E579" s="412"/>
      <c r="F579" s="524"/>
      <c r="G579" s="443"/>
      <c r="H579" s="168"/>
    </row>
    <row r="580" spans="1:8" ht="12.75">
      <c r="A580" s="541" t="s">
        <v>810</v>
      </c>
      <c r="B580" s="656">
        <v>0</v>
      </c>
      <c r="C580" s="598" t="s">
        <v>612</v>
      </c>
      <c r="D580" s="575" t="s">
        <v>1094</v>
      </c>
      <c r="E580" s="412"/>
      <c r="F580" s="524"/>
      <c r="G580" s="443"/>
      <c r="H580" s="168"/>
    </row>
    <row r="581" spans="1:8" ht="12.75">
      <c r="A581" s="541" t="s">
        <v>810</v>
      </c>
      <c r="B581" s="656">
        <v>0</v>
      </c>
      <c r="C581" s="598" t="s">
        <v>631</v>
      </c>
      <c r="D581" s="438" t="s">
        <v>814</v>
      </c>
      <c r="E581" s="412"/>
      <c r="F581" s="524"/>
      <c r="G581" s="443"/>
      <c r="H581" s="168"/>
    </row>
    <row r="582" spans="1:8" ht="12.75">
      <c r="A582" s="541" t="s">
        <v>810</v>
      </c>
      <c r="B582" s="656">
        <v>0</v>
      </c>
      <c r="C582" s="598" t="s">
        <v>546</v>
      </c>
      <c r="D582" s="438" t="s">
        <v>715</v>
      </c>
      <c r="E582" s="412"/>
      <c r="F582" s="524"/>
      <c r="G582" s="443"/>
      <c r="H582" s="168"/>
    </row>
    <row r="583" spans="1:8" ht="12.75">
      <c r="A583" s="541" t="s">
        <v>815</v>
      </c>
      <c r="B583" s="656">
        <v>24</v>
      </c>
      <c r="C583" s="598" t="s">
        <v>577</v>
      </c>
      <c r="D583" s="575" t="s">
        <v>135</v>
      </c>
      <c r="E583" s="412"/>
      <c r="F583" s="524"/>
      <c r="G583" s="443"/>
      <c r="H583" s="168"/>
    </row>
    <row r="584" spans="1:8" ht="12.75">
      <c r="A584" s="541" t="s">
        <v>815</v>
      </c>
      <c r="B584" s="656">
        <v>0</v>
      </c>
      <c r="C584" s="598" t="s">
        <v>686</v>
      </c>
      <c r="D584" s="477" t="s">
        <v>816</v>
      </c>
      <c r="E584" s="412"/>
      <c r="F584" s="524"/>
      <c r="G584" s="443"/>
      <c r="H584" s="525"/>
    </row>
    <row r="585" spans="1:8" ht="12.75">
      <c r="A585" s="541" t="s">
        <v>817</v>
      </c>
      <c r="B585" s="656">
        <v>0</v>
      </c>
      <c r="C585" s="598" t="s">
        <v>690</v>
      </c>
      <c r="D585" s="438" t="s">
        <v>748</v>
      </c>
      <c r="E585" s="412"/>
      <c r="F585" s="524"/>
      <c r="G585" s="443"/>
      <c r="H585" s="168"/>
    </row>
    <row r="586" spans="1:8" ht="12.75">
      <c r="A586" s="605" t="s">
        <v>1106</v>
      </c>
      <c r="B586" s="656">
        <v>6</v>
      </c>
      <c r="C586" s="658" t="s">
        <v>785</v>
      </c>
      <c r="D586" s="577" t="s">
        <v>193</v>
      </c>
      <c r="E586" s="412"/>
      <c r="F586" s="524"/>
      <c r="G586" s="443"/>
      <c r="H586" s="168"/>
    </row>
    <row r="587" spans="1:8" ht="12.75">
      <c r="A587" s="605" t="s">
        <v>817</v>
      </c>
      <c r="B587" s="656">
        <v>0</v>
      </c>
      <c r="C587" s="658" t="s">
        <v>745</v>
      </c>
      <c r="D587" s="577" t="s">
        <v>876</v>
      </c>
      <c r="E587" s="412"/>
      <c r="F587" s="524"/>
      <c r="G587" s="443"/>
      <c r="H587" s="168"/>
    </row>
    <row r="588" spans="1:8" ht="12.75">
      <c r="A588" s="605" t="s">
        <v>817</v>
      </c>
      <c r="B588" s="656">
        <v>2</v>
      </c>
      <c r="C588" s="658" t="s">
        <v>263</v>
      </c>
      <c r="D588" s="577" t="s">
        <v>77</v>
      </c>
      <c r="E588" s="412"/>
      <c r="F588" s="524"/>
      <c r="G588" s="443"/>
      <c r="H588" s="168"/>
    </row>
    <row r="589" spans="1:8" ht="12.75">
      <c r="A589" s="605" t="s">
        <v>818</v>
      </c>
      <c r="B589" s="656">
        <v>0</v>
      </c>
      <c r="C589" s="600" t="s">
        <v>575</v>
      </c>
      <c r="D589" s="434" t="s">
        <v>707</v>
      </c>
      <c r="E589" s="412"/>
      <c r="F589" s="524"/>
      <c r="G589" s="443"/>
      <c r="H589" s="168"/>
    </row>
    <row r="590" spans="1:8" ht="12.75">
      <c r="A590" s="615" t="s">
        <v>818</v>
      </c>
      <c r="B590" s="697">
        <v>30</v>
      </c>
      <c r="C590" s="614" t="s">
        <v>532</v>
      </c>
      <c r="D590" s="612" t="s">
        <v>708</v>
      </c>
      <c r="E590" s="412"/>
      <c r="F590" s="524"/>
      <c r="G590" s="443"/>
      <c r="H590" s="525"/>
    </row>
    <row r="591" spans="1:8" ht="12.75">
      <c r="A591" s="540" t="s">
        <v>818</v>
      </c>
      <c r="B591" s="696">
        <v>200</v>
      </c>
      <c r="C591" s="610" t="s">
        <v>514</v>
      </c>
      <c r="D591" s="478" t="s">
        <v>819</v>
      </c>
      <c r="E591" s="412"/>
      <c r="F591" s="524"/>
      <c r="G591" s="443"/>
      <c r="H591" s="168"/>
    </row>
    <row r="592" spans="1:8" ht="12.75">
      <c r="A592" s="541" t="s">
        <v>818</v>
      </c>
      <c r="B592" s="656">
        <v>0</v>
      </c>
      <c r="C592" s="598" t="s">
        <v>702</v>
      </c>
      <c r="D592" s="477" t="s">
        <v>820</v>
      </c>
      <c r="E592" s="412"/>
      <c r="F592" s="524"/>
      <c r="G592" s="443"/>
      <c r="H592" s="168"/>
    </row>
    <row r="593" spans="1:8" ht="12.75">
      <c r="A593" s="541" t="s">
        <v>818</v>
      </c>
      <c r="B593" s="656">
        <v>0</v>
      </c>
      <c r="C593" s="598" t="s">
        <v>584</v>
      </c>
      <c r="D593" s="272" t="s">
        <v>822</v>
      </c>
      <c r="E593" s="412"/>
      <c r="F593" s="524"/>
      <c r="G593" s="443"/>
      <c r="H593" s="168"/>
    </row>
    <row r="594" spans="1:8" ht="12.75">
      <c r="A594" s="541" t="s">
        <v>818</v>
      </c>
      <c r="B594" s="656">
        <v>0</v>
      </c>
      <c r="C594" s="598" t="s">
        <v>538</v>
      </c>
      <c r="D594" s="575" t="s">
        <v>140</v>
      </c>
      <c r="E594" s="412"/>
      <c r="F594" s="115"/>
      <c r="G594" s="530"/>
      <c r="H594" s="531"/>
    </row>
    <row r="595" spans="1:5" ht="13.5" thickBot="1">
      <c r="A595" s="541" t="s">
        <v>818</v>
      </c>
      <c r="B595" s="656">
        <v>0</v>
      </c>
      <c r="C595" s="600" t="s">
        <v>542</v>
      </c>
      <c r="D595" s="438" t="s">
        <v>711</v>
      </c>
      <c r="E595" s="412"/>
    </row>
    <row r="596" spans="1:4" ht="13.5" thickBot="1">
      <c r="A596" s="519" t="s">
        <v>266</v>
      </c>
      <c r="B596" s="679">
        <f>SUM(B568:B595)</f>
        <v>2572</v>
      </c>
      <c r="C596" s="455"/>
      <c r="D596" s="456"/>
    </row>
    <row r="597" spans="1:4" ht="12.75">
      <c r="A597" s="494"/>
      <c r="B597" s="520"/>
      <c r="C597" s="443"/>
      <c r="D597" s="494"/>
    </row>
    <row r="598" spans="1:4" ht="19.5" thickBot="1">
      <c r="A598" s="542" t="s">
        <v>823</v>
      </c>
      <c r="B598" s="425"/>
      <c r="C598" s="443"/>
      <c r="D598" s="168"/>
    </row>
    <row r="599" spans="1:4" ht="12.75">
      <c r="A599" s="427" t="s">
        <v>486</v>
      </c>
      <c r="B599" s="685" t="s">
        <v>1109</v>
      </c>
      <c r="C599" s="444" t="s">
        <v>488</v>
      </c>
      <c r="D599" s="445" t="s">
        <v>824</v>
      </c>
    </row>
    <row r="600" spans="1:4" ht="13.5" thickBot="1">
      <c r="A600" s="430"/>
      <c r="B600" s="686" t="s">
        <v>401</v>
      </c>
      <c r="C600" s="446" t="s">
        <v>490</v>
      </c>
      <c r="D600" s="447"/>
    </row>
    <row r="601" spans="1:4" ht="12.75">
      <c r="A601" s="448" t="s">
        <v>825</v>
      </c>
      <c r="B601" s="696">
        <v>0</v>
      </c>
      <c r="C601" s="635" t="s">
        <v>506</v>
      </c>
      <c r="D601" s="438" t="s">
        <v>719</v>
      </c>
    </row>
    <row r="602" spans="1:4" ht="12.75">
      <c r="A602" s="450" t="s">
        <v>825</v>
      </c>
      <c r="B602" s="696">
        <v>0</v>
      </c>
      <c r="C602" s="598" t="s">
        <v>525</v>
      </c>
      <c r="D602" s="478" t="s">
        <v>826</v>
      </c>
    </row>
    <row r="603" spans="1:4" ht="12.75">
      <c r="A603" s="450" t="s">
        <v>825</v>
      </c>
      <c r="B603" s="696">
        <v>0</v>
      </c>
      <c r="C603" s="598" t="s">
        <v>652</v>
      </c>
      <c r="D603" s="493" t="s">
        <v>71</v>
      </c>
    </row>
    <row r="604" spans="1:4" ht="12.75">
      <c r="A604" s="450" t="s">
        <v>825</v>
      </c>
      <c r="B604" s="696">
        <v>0</v>
      </c>
      <c r="C604" s="854" t="s">
        <v>885</v>
      </c>
      <c r="D604" s="575" t="s">
        <v>985</v>
      </c>
    </row>
    <row r="605" spans="1:4" ht="12.75">
      <c r="A605" s="450" t="s">
        <v>825</v>
      </c>
      <c r="B605" s="696">
        <v>0</v>
      </c>
      <c r="C605" s="854" t="s">
        <v>1084</v>
      </c>
      <c r="D605" s="575" t="s">
        <v>1105</v>
      </c>
    </row>
    <row r="606" spans="1:4" ht="12.75">
      <c r="A606" s="437" t="s">
        <v>825</v>
      </c>
      <c r="B606" s="696">
        <v>0</v>
      </c>
      <c r="C606" s="600" t="s">
        <v>575</v>
      </c>
      <c r="D606" s="434" t="s">
        <v>707</v>
      </c>
    </row>
    <row r="607" spans="1:4" ht="12.75">
      <c r="A607" s="611" t="s">
        <v>825</v>
      </c>
      <c r="B607" s="696">
        <v>0</v>
      </c>
      <c r="C607" s="614" t="s">
        <v>532</v>
      </c>
      <c r="D607" s="612" t="s">
        <v>708</v>
      </c>
    </row>
    <row r="608" spans="1:4" ht="12.75">
      <c r="A608" s="501" t="s">
        <v>825</v>
      </c>
      <c r="B608" s="696">
        <v>0</v>
      </c>
      <c r="C608" s="610" t="s">
        <v>579</v>
      </c>
      <c r="D608" s="488" t="s">
        <v>747</v>
      </c>
    </row>
    <row r="609" spans="1:4" ht="12.75">
      <c r="A609" s="450" t="s">
        <v>825</v>
      </c>
      <c r="B609" s="696">
        <v>0</v>
      </c>
      <c r="C609" s="598" t="s">
        <v>530</v>
      </c>
      <c r="D609" s="438" t="s">
        <v>760</v>
      </c>
    </row>
    <row r="610" spans="1:4" ht="12.75">
      <c r="A610" s="450" t="s">
        <v>825</v>
      </c>
      <c r="B610" s="696">
        <v>0</v>
      </c>
      <c r="C610" s="598" t="s">
        <v>536</v>
      </c>
      <c r="D610" s="434" t="s">
        <v>780</v>
      </c>
    </row>
    <row r="611" spans="1:4" ht="12.75">
      <c r="A611" s="450" t="s">
        <v>825</v>
      </c>
      <c r="B611" s="696">
        <v>47</v>
      </c>
      <c r="C611" s="599" t="s">
        <v>637</v>
      </c>
      <c r="D611" s="577" t="s">
        <v>1157</v>
      </c>
    </row>
    <row r="612" spans="1:4" ht="12.75">
      <c r="A612" s="450" t="s">
        <v>825</v>
      </c>
      <c r="B612" s="696">
        <v>0</v>
      </c>
      <c r="C612" s="598" t="s">
        <v>538</v>
      </c>
      <c r="D612" s="575" t="s">
        <v>140</v>
      </c>
    </row>
    <row r="613" spans="1:4" ht="12.75">
      <c r="A613" s="450" t="s">
        <v>825</v>
      </c>
      <c r="B613" s="696">
        <v>0</v>
      </c>
      <c r="C613" s="598" t="s">
        <v>542</v>
      </c>
      <c r="D613" s="438" t="s">
        <v>711</v>
      </c>
    </row>
    <row r="614" spans="1:4" ht="12.75">
      <c r="A614" s="450" t="s">
        <v>825</v>
      </c>
      <c r="B614" s="696">
        <v>0</v>
      </c>
      <c r="C614" s="598" t="s">
        <v>544</v>
      </c>
      <c r="D614" s="575" t="s">
        <v>475</v>
      </c>
    </row>
    <row r="615" spans="1:4" ht="12.75">
      <c r="A615" s="450" t="s">
        <v>825</v>
      </c>
      <c r="B615" s="696">
        <v>0</v>
      </c>
      <c r="C615" s="598" t="s">
        <v>749</v>
      </c>
      <c r="D615" s="438" t="s">
        <v>750</v>
      </c>
    </row>
    <row r="616" spans="1:4" ht="12.75">
      <c r="A616" s="450" t="s">
        <v>825</v>
      </c>
      <c r="B616" s="696">
        <v>0</v>
      </c>
      <c r="C616" s="598" t="s">
        <v>612</v>
      </c>
      <c r="D616" s="575" t="s">
        <v>1094</v>
      </c>
    </row>
    <row r="617" spans="1:4" ht="12.75">
      <c r="A617" s="437" t="s">
        <v>825</v>
      </c>
      <c r="B617" s="696">
        <v>0</v>
      </c>
      <c r="C617" s="600" t="s">
        <v>546</v>
      </c>
      <c r="D617" s="438" t="s">
        <v>715</v>
      </c>
    </row>
    <row r="618" spans="1:4" ht="13.5" thickBot="1">
      <c r="A618" s="454" t="s">
        <v>825</v>
      </c>
      <c r="B618" s="696">
        <v>0</v>
      </c>
      <c r="C618" s="601" t="s">
        <v>548</v>
      </c>
      <c r="D618" s="438" t="s">
        <v>716</v>
      </c>
    </row>
    <row r="619" spans="1:4" ht="13.5" thickBot="1">
      <c r="A619" s="519" t="s">
        <v>266</v>
      </c>
      <c r="B619" s="679">
        <f>SUM(B601:B618)</f>
        <v>47</v>
      </c>
      <c r="C619" s="455"/>
      <c r="D619" s="456"/>
    </row>
    <row r="620" spans="1:10" ht="7.5" customHeight="1">
      <c r="A620" s="494"/>
      <c r="B620" s="520"/>
      <c r="C620" s="543"/>
      <c r="D620" s="494"/>
      <c r="E620" s="168"/>
      <c r="F620" s="168"/>
      <c r="G620" s="168"/>
      <c r="H620" s="168"/>
      <c r="I620" s="168"/>
      <c r="J620" s="168"/>
    </row>
    <row r="621" spans="1:10" ht="5.25" customHeight="1">
      <c r="A621" s="494"/>
      <c r="B621" s="520"/>
      <c r="C621" s="443"/>
      <c r="D621" s="494"/>
      <c r="E621" s="168"/>
      <c r="F621" s="168"/>
      <c r="G621" s="168"/>
      <c r="H621" s="168"/>
      <c r="I621" s="168"/>
      <c r="J621" s="168"/>
    </row>
    <row r="622" spans="1:10" ht="3" customHeight="1">
      <c r="A622" s="494"/>
      <c r="B622" s="520"/>
      <c r="C622" s="443"/>
      <c r="D622" s="494"/>
      <c r="E622" s="168"/>
      <c r="F622" s="168"/>
      <c r="G622" s="168"/>
      <c r="H622" s="168"/>
      <c r="I622" s="168"/>
      <c r="J622" s="168"/>
    </row>
    <row r="623" spans="1:4" ht="19.5" thickBot="1">
      <c r="A623" s="542" t="s">
        <v>827</v>
      </c>
      <c r="B623" s="425"/>
      <c r="C623" s="443"/>
      <c r="D623" s="168"/>
    </row>
    <row r="624" spans="1:4" ht="12.75">
      <c r="A624" s="427" t="s">
        <v>486</v>
      </c>
      <c r="B624" s="685" t="s">
        <v>1109</v>
      </c>
      <c r="C624" s="444" t="s">
        <v>488</v>
      </c>
      <c r="D624" s="445" t="s">
        <v>489</v>
      </c>
    </row>
    <row r="625" spans="1:4" ht="13.5" thickBot="1">
      <c r="A625" s="430"/>
      <c r="B625" s="686" t="s">
        <v>401</v>
      </c>
      <c r="C625" s="606" t="s">
        <v>490</v>
      </c>
      <c r="D625" s="607"/>
    </row>
    <row r="626" spans="1:8" ht="12.75">
      <c r="A626" s="936" t="s">
        <v>828</v>
      </c>
      <c r="B626" s="682">
        <v>0</v>
      </c>
      <c r="C626" s="643" t="s">
        <v>532</v>
      </c>
      <c r="D626" s="612" t="s">
        <v>708</v>
      </c>
      <c r="F626" s="425"/>
      <c r="G626" s="443"/>
      <c r="H626" s="168"/>
    </row>
    <row r="627" spans="1:8" ht="12.75">
      <c r="A627" s="501" t="s">
        <v>829</v>
      </c>
      <c r="B627" s="683">
        <v>4085</v>
      </c>
      <c r="C627" s="644" t="s">
        <v>652</v>
      </c>
      <c r="D627" s="496" t="s">
        <v>830</v>
      </c>
      <c r="F627" s="425"/>
      <c r="G627" s="443"/>
      <c r="H627" s="544"/>
    </row>
    <row r="628" spans="1:8" ht="12.75">
      <c r="A628" s="501" t="s">
        <v>829</v>
      </c>
      <c r="B628" s="683">
        <v>589</v>
      </c>
      <c r="C628" s="645" t="s">
        <v>671</v>
      </c>
      <c r="D628" s="489" t="s">
        <v>72</v>
      </c>
      <c r="F628" s="425"/>
      <c r="G628" s="443"/>
      <c r="H628" s="545"/>
    </row>
    <row r="629" spans="1:10" ht="12.75">
      <c r="A629" s="501" t="s">
        <v>829</v>
      </c>
      <c r="B629" s="683">
        <v>0</v>
      </c>
      <c r="C629" s="645" t="s">
        <v>626</v>
      </c>
      <c r="D629" s="500" t="s">
        <v>831</v>
      </c>
      <c r="F629" s="425"/>
      <c r="G629" s="546"/>
      <c r="H629" s="545"/>
      <c r="J629" s="104"/>
    </row>
    <row r="630" spans="1:10" ht="12.75">
      <c r="A630" s="578" t="s">
        <v>829</v>
      </c>
      <c r="B630" s="683">
        <v>15</v>
      </c>
      <c r="C630" s="646" t="s">
        <v>952</v>
      </c>
      <c r="D630" s="489" t="s">
        <v>821</v>
      </c>
      <c r="F630" s="425"/>
      <c r="G630" s="546"/>
      <c r="H630" s="545"/>
      <c r="J630" s="104"/>
    </row>
    <row r="631" spans="1:10" ht="12.75">
      <c r="A631" s="578" t="s">
        <v>829</v>
      </c>
      <c r="B631" s="683">
        <v>12</v>
      </c>
      <c r="C631" s="646" t="s">
        <v>1142</v>
      </c>
      <c r="D631" s="489" t="s">
        <v>1144</v>
      </c>
      <c r="F631" s="425"/>
      <c r="G631" s="546"/>
      <c r="H631" s="545"/>
      <c r="J631" s="104"/>
    </row>
    <row r="632" spans="1:8" ht="12.75">
      <c r="A632" s="501" t="s">
        <v>829</v>
      </c>
      <c r="B632" s="683">
        <v>0</v>
      </c>
      <c r="C632" s="645" t="s">
        <v>761</v>
      </c>
      <c r="D632" s="489" t="s">
        <v>762</v>
      </c>
      <c r="F632" s="425"/>
      <c r="G632" s="546"/>
      <c r="H632" s="545"/>
    </row>
    <row r="633" spans="1:8" ht="12.75">
      <c r="A633" s="501" t="s">
        <v>829</v>
      </c>
      <c r="B633" s="683">
        <v>0</v>
      </c>
      <c r="C633" s="645" t="s">
        <v>832</v>
      </c>
      <c r="D633" s="489" t="s">
        <v>833</v>
      </c>
      <c r="F633" s="425"/>
      <c r="G633" s="546"/>
      <c r="H633" s="545"/>
    </row>
    <row r="634" spans="1:8" ht="12.75">
      <c r="A634" s="501" t="s">
        <v>829</v>
      </c>
      <c r="B634" s="683">
        <v>581</v>
      </c>
      <c r="C634" s="645" t="s">
        <v>584</v>
      </c>
      <c r="D634" s="489" t="s">
        <v>605</v>
      </c>
      <c r="F634" s="425"/>
      <c r="G634" s="546"/>
      <c r="H634" s="545"/>
    </row>
    <row r="635" spans="1:9" ht="12.75">
      <c r="A635" s="501" t="s">
        <v>829</v>
      </c>
      <c r="B635" s="684">
        <v>1943</v>
      </c>
      <c r="C635" s="645" t="s">
        <v>688</v>
      </c>
      <c r="D635" s="489" t="s">
        <v>834</v>
      </c>
      <c r="F635" s="425"/>
      <c r="G635" s="546"/>
      <c r="H635" s="545"/>
      <c r="I635" s="104"/>
    </row>
    <row r="636" spans="1:9" ht="12.75">
      <c r="A636" s="501" t="s">
        <v>829</v>
      </c>
      <c r="B636" s="56">
        <v>1942</v>
      </c>
      <c r="C636" s="670" t="s">
        <v>1146</v>
      </c>
      <c r="D636" s="943" t="s">
        <v>1149</v>
      </c>
      <c r="F636" s="425"/>
      <c r="G636" s="546"/>
      <c r="H636" s="545"/>
      <c r="I636" s="104"/>
    </row>
    <row r="637" spans="1:9" ht="12.75">
      <c r="A637" s="501" t="s">
        <v>829</v>
      </c>
      <c r="B637" s="944">
        <v>756</v>
      </c>
      <c r="C637" s="670" t="s">
        <v>1150</v>
      </c>
      <c r="D637" s="943" t="s">
        <v>1153</v>
      </c>
      <c r="F637" s="425"/>
      <c r="G637" s="546"/>
      <c r="H637" s="545"/>
      <c r="I637" s="104"/>
    </row>
    <row r="638" spans="1:9" ht="12.75">
      <c r="A638" s="945" t="s">
        <v>829</v>
      </c>
      <c r="B638" s="699">
        <v>30</v>
      </c>
      <c r="C638" s="670" t="s">
        <v>927</v>
      </c>
      <c r="D638" s="943" t="s">
        <v>1156</v>
      </c>
      <c r="F638" s="425"/>
      <c r="G638" s="546"/>
      <c r="H638" s="545"/>
      <c r="I638" s="104"/>
    </row>
    <row r="639" spans="1:8" ht="12.75">
      <c r="A639" s="946">
        <v>5321</v>
      </c>
      <c r="B639" s="680">
        <v>0</v>
      </c>
      <c r="C639" s="647" t="s">
        <v>573</v>
      </c>
      <c r="D639" s="608" t="s">
        <v>754</v>
      </c>
      <c r="F639" s="425"/>
      <c r="G639" s="546"/>
      <c r="H639" s="545"/>
    </row>
    <row r="640" spans="1:8" ht="12.75">
      <c r="A640" s="611" t="s">
        <v>835</v>
      </c>
      <c r="B640" s="682">
        <v>0</v>
      </c>
      <c r="C640" s="648" t="s">
        <v>532</v>
      </c>
      <c r="D640" s="612" t="s">
        <v>708</v>
      </c>
      <c r="F640" s="425"/>
      <c r="G640" s="443"/>
      <c r="H640" s="8"/>
    </row>
    <row r="641" spans="1:8" ht="12.75">
      <c r="A641" s="501" t="s">
        <v>835</v>
      </c>
      <c r="B641" s="683">
        <v>33</v>
      </c>
      <c r="C641" s="649" t="s">
        <v>578</v>
      </c>
      <c r="D641" s="575" t="s">
        <v>138</v>
      </c>
      <c r="F641" s="425"/>
      <c r="G641" s="521"/>
      <c r="H641" s="168"/>
    </row>
    <row r="642" spans="1:8" ht="12.75">
      <c r="A642" s="450" t="s">
        <v>835</v>
      </c>
      <c r="B642" s="656">
        <v>0</v>
      </c>
      <c r="C642" s="650" t="s">
        <v>525</v>
      </c>
      <c r="D642" s="438" t="s">
        <v>826</v>
      </c>
      <c r="F642" s="425"/>
      <c r="G642" s="526"/>
      <c r="H642" s="168"/>
    </row>
    <row r="643" spans="1:8" ht="12.75">
      <c r="A643" s="450" t="s">
        <v>836</v>
      </c>
      <c r="B643" s="656">
        <v>38</v>
      </c>
      <c r="C643" s="650" t="s">
        <v>578</v>
      </c>
      <c r="D643" s="575" t="s">
        <v>138</v>
      </c>
      <c r="F643" s="425"/>
      <c r="G643" s="521"/>
      <c r="H643" s="168"/>
    </row>
    <row r="644" spans="1:8" ht="12.75">
      <c r="A644" s="450" t="s">
        <v>837</v>
      </c>
      <c r="B644" s="656">
        <v>140</v>
      </c>
      <c r="C644" s="650" t="s">
        <v>647</v>
      </c>
      <c r="D644" s="438" t="s">
        <v>717</v>
      </c>
      <c r="F644" s="425"/>
      <c r="G644" s="521"/>
      <c r="H644" s="168"/>
    </row>
    <row r="645" spans="1:8" ht="12.75">
      <c r="A645" s="450" t="s">
        <v>837</v>
      </c>
      <c r="B645" s="656">
        <v>0</v>
      </c>
      <c r="C645" s="650" t="s">
        <v>686</v>
      </c>
      <c r="D645" s="477" t="s">
        <v>816</v>
      </c>
      <c r="F645" s="425"/>
      <c r="G645" s="521"/>
      <c r="H645" s="168"/>
    </row>
    <row r="646" spans="1:8" ht="12.75">
      <c r="A646" s="450" t="s">
        <v>838</v>
      </c>
      <c r="B646" s="656">
        <v>0</v>
      </c>
      <c r="C646" s="650" t="s">
        <v>577</v>
      </c>
      <c r="D646" s="575" t="s">
        <v>134</v>
      </c>
      <c r="F646" s="425"/>
      <c r="G646" s="521"/>
      <c r="H646" s="525"/>
    </row>
    <row r="647" spans="1:8" ht="12.75">
      <c r="A647" s="450" t="s">
        <v>839</v>
      </c>
      <c r="B647" s="656">
        <v>0</v>
      </c>
      <c r="C647" s="650" t="s">
        <v>612</v>
      </c>
      <c r="D647" s="575" t="s">
        <v>1094</v>
      </c>
      <c r="F647" s="425"/>
      <c r="G647" s="521"/>
      <c r="H647" s="168"/>
    </row>
    <row r="648" spans="1:8" ht="12.75">
      <c r="A648" s="450" t="s">
        <v>840</v>
      </c>
      <c r="B648" s="656">
        <v>0</v>
      </c>
      <c r="C648" s="650" t="s">
        <v>577</v>
      </c>
      <c r="D648" s="575" t="s">
        <v>134</v>
      </c>
      <c r="F648" s="425"/>
      <c r="G648" s="521"/>
      <c r="H648" s="168"/>
    </row>
    <row r="649" spans="1:8" ht="12.75">
      <c r="A649" s="450" t="s">
        <v>841</v>
      </c>
      <c r="B649" s="656">
        <v>0</v>
      </c>
      <c r="C649" s="650" t="s">
        <v>686</v>
      </c>
      <c r="D649" s="477" t="s">
        <v>816</v>
      </c>
      <c r="F649" s="425"/>
      <c r="G649" s="521"/>
      <c r="H649" s="168"/>
    </row>
    <row r="650" spans="1:8" ht="12.75">
      <c r="A650" s="450" t="s">
        <v>842</v>
      </c>
      <c r="B650" s="656">
        <v>0</v>
      </c>
      <c r="C650" s="650" t="s">
        <v>686</v>
      </c>
      <c r="D650" s="477" t="s">
        <v>816</v>
      </c>
      <c r="F650" s="425"/>
      <c r="G650" s="521"/>
      <c r="H650" s="525"/>
    </row>
    <row r="651" spans="1:8" ht="12.75">
      <c r="A651" s="437" t="s">
        <v>842</v>
      </c>
      <c r="B651" s="656">
        <v>0</v>
      </c>
      <c r="C651" s="651" t="s">
        <v>742</v>
      </c>
      <c r="D651" s="434" t="s">
        <v>743</v>
      </c>
      <c r="F651" s="425"/>
      <c r="G651" s="521"/>
      <c r="H651" s="525"/>
    </row>
    <row r="652" spans="1:8" ht="12.75">
      <c r="A652" s="611" t="s">
        <v>842</v>
      </c>
      <c r="B652" s="656">
        <v>0</v>
      </c>
      <c r="C652" s="648" t="s">
        <v>532</v>
      </c>
      <c r="D652" s="612" t="s">
        <v>708</v>
      </c>
      <c r="F652" s="425"/>
      <c r="G652" s="521"/>
      <c r="H652" s="168"/>
    </row>
    <row r="653" spans="1:8" ht="12.75">
      <c r="A653" s="466" t="s">
        <v>843</v>
      </c>
      <c r="B653" s="656">
        <v>0</v>
      </c>
      <c r="C653" s="652" t="s">
        <v>577</v>
      </c>
      <c r="D653" s="575" t="s">
        <v>134</v>
      </c>
      <c r="F653" s="425"/>
      <c r="G653" s="521"/>
      <c r="H653" s="168"/>
    </row>
    <row r="654" spans="1:8" ht="12.75">
      <c r="A654" s="450" t="s">
        <v>844</v>
      </c>
      <c r="B654" s="656">
        <v>0</v>
      </c>
      <c r="C654" s="650" t="s">
        <v>538</v>
      </c>
      <c r="D654" s="575" t="s">
        <v>140</v>
      </c>
      <c r="F654" s="425"/>
      <c r="G654" s="521"/>
      <c r="H654" s="168"/>
    </row>
    <row r="655" spans="1:8" ht="12.75">
      <c r="A655" s="450" t="s">
        <v>844</v>
      </c>
      <c r="B655" s="656">
        <v>0</v>
      </c>
      <c r="C655" s="651" t="s">
        <v>492</v>
      </c>
      <c r="D655" s="547" t="s">
        <v>278</v>
      </c>
      <c r="F655" s="425"/>
      <c r="G655" s="521"/>
      <c r="H655" s="544"/>
    </row>
    <row r="656" spans="1:8" ht="12.75">
      <c r="A656" s="450" t="s">
        <v>843</v>
      </c>
      <c r="B656" s="656">
        <v>0</v>
      </c>
      <c r="C656" s="650" t="s">
        <v>506</v>
      </c>
      <c r="D656" s="438" t="s">
        <v>719</v>
      </c>
      <c r="F656" s="425"/>
      <c r="G656" s="521"/>
      <c r="H656" s="168"/>
    </row>
    <row r="657" spans="1:8" ht="12.75">
      <c r="A657" s="450" t="s">
        <v>843</v>
      </c>
      <c r="B657" s="656">
        <v>0</v>
      </c>
      <c r="C657" s="645" t="s">
        <v>525</v>
      </c>
      <c r="D657" s="496" t="s">
        <v>826</v>
      </c>
      <c r="F657" s="425"/>
      <c r="G657" s="443"/>
      <c r="H657" s="544"/>
    </row>
    <row r="658" spans="1:8" ht="12.75">
      <c r="A658" s="572" t="s">
        <v>843</v>
      </c>
      <c r="B658" s="656">
        <v>0</v>
      </c>
      <c r="C658" s="646" t="s">
        <v>581</v>
      </c>
      <c r="D658" s="496" t="s">
        <v>858</v>
      </c>
      <c r="F658" s="425"/>
      <c r="G658" s="443"/>
      <c r="H658" s="544"/>
    </row>
    <row r="659" spans="1:8" ht="12.75">
      <c r="A659" s="572" t="s">
        <v>843</v>
      </c>
      <c r="B659" s="656">
        <v>0</v>
      </c>
      <c r="C659" s="646" t="s">
        <v>927</v>
      </c>
      <c r="D659" s="496" t="s">
        <v>857</v>
      </c>
      <c r="F659" s="425"/>
      <c r="G659" s="443"/>
      <c r="H659" s="544"/>
    </row>
    <row r="660" spans="1:8" ht="12.75">
      <c r="A660" s="450" t="s">
        <v>843</v>
      </c>
      <c r="B660" s="656">
        <v>0</v>
      </c>
      <c r="C660" s="645" t="s">
        <v>584</v>
      </c>
      <c r="D660" s="272" t="s">
        <v>822</v>
      </c>
      <c r="F660" s="425"/>
      <c r="G660" s="443"/>
      <c r="H660" s="168"/>
    </row>
    <row r="661" spans="1:8" ht="12.75">
      <c r="A661" s="576" t="s">
        <v>843</v>
      </c>
      <c r="B661" s="656">
        <v>0</v>
      </c>
      <c r="C661" s="670" t="s">
        <v>540</v>
      </c>
      <c r="D661" s="678" t="s">
        <v>726</v>
      </c>
      <c r="F661" s="425"/>
      <c r="G661" s="443"/>
      <c r="H661" s="168"/>
    </row>
    <row r="662" spans="1:8" ht="12.75">
      <c r="A662" s="437" t="s">
        <v>843</v>
      </c>
      <c r="B662" s="656">
        <v>0</v>
      </c>
      <c r="C662" s="647" t="s">
        <v>546</v>
      </c>
      <c r="D662" s="434" t="s">
        <v>715</v>
      </c>
      <c r="F662" s="425"/>
      <c r="G662" s="443"/>
      <c r="H662" s="168"/>
    </row>
    <row r="663" spans="1:8" ht="12.75">
      <c r="A663" s="611" t="s">
        <v>845</v>
      </c>
      <c r="B663" s="656">
        <v>0</v>
      </c>
      <c r="C663" s="643" t="s">
        <v>532</v>
      </c>
      <c r="D663" s="612" t="s">
        <v>708</v>
      </c>
      <c r="F663" s="425"/>
      <c r="G663" s="443"/>
      <c r="H663" s="168"/>
    </row>
    <row r="664" spans="1:8" ht="12.75">
      <c r="A664" s="501" t="s">
        <v>846</v>
      </c>
      <c r="B664" s="656">
        <v>100</v>
      </c>
      <c r="C664" s="653" t="s">
        <v>577</v>
      </c>
      <c r="D664" s="575" t="s">
        <v>134</v>
      </c>
      <c r="F664" s="425"/>
      <c r="G664" s="443"/>
      <c r="H664" s="525"/>
    </row>
    <row r="665" spans="1:8" ht="12.75">
      <c r="A665" s="437" t="s">
        <v>847</v>
      </c>
      <c r="B665" s="656">
        <v>0</v>
      </c>
      <c r="C665" s="647" t="s">
        <v>577</v>
      </c>
      <c r="D665" s="575" t="s">
        <v>134</v>
      </c>
      <c r="F665" s="425"/>
      <c r="G665" s="443"/>
      <c r="H665" s="525"/>
    </row>
    <row r="666" spans="1:8" ht="12.75">
      <c r="A666" s="611" t="s">
        <v>836</v>
      </c>
      <c r="B666" s="680">
        <v>0</v>
      </c>
      <c r="C666" s="643" t="s">
        <v>532</v>
      </c>
      <c r="D666" s="612" t="s">
        <v>708</v>
      </c>
      <c r="F666" s="425"/>
      <c r="G666" s="443"/>
      <c r="H666" s="168"/>
    </row>
    <row r="667" spans="1:8" ht="13.5" thickBot="1">
      <c r="A667" s="523" t="s">
        <v>266</v>
      </c>
      <c r="B667" s="661">
        <f>SUM(B626:B666)</f>
        <v>10264</v>
      </c>
      <c r="C667" s="707"/>
      <c r="D667" s="447"/>
      <c r="F667" s="425"/>
      <c r="G667" s="443"/>
      <c r="H667" s="168"/>
    </row>
    <row r="668" spans="2:8" ht="12.75">
      <c r="B668" s="308"/>
      <c r="C668" s="443"/>
      <c r="F668" s="425"/>
      <c r="G668" s="443"/>
      <c r="H668" s="168"/>
    </row>
    <row r="669" spans="2:8" ht="12.75">
      <c r="B669" s="308"/>
      <c r="C669" s="443"/>
      <c r="F669" s="425"/>
      <c r="G669" s="443"/>
      <c r="H669" s="168"/>
    </row>
    <row r="670" spans="2:8" ht="12.75">
      <c r="B670" s="308"/>
      <c r="C670" s="443"/>
      <c r="F670" s="425"/>
      <c r="G670" s="443"/>
      <c r="H670" s="168"/>
    </row>
    <row r="671" spans="2:8" ht="12.75">
      <c r="B671" s="308"/>
      <c r="C671" s="443"/>
      <c r="F671" s="425"/>
      <c r="G671" s="443"/>
      <c r="H671" s="168"/>
    </row>
    <row r="672" spans="1:8" ht="19.5" thickBot="1">
      <c r="A672" s="442" t="s">
        <v>866</v>
      </c>
      <c r="B672" s="308"/>
      <c r="C672" s="443"/>
      <c r="F672" s="425"/>
      <c r="G672" s="443"/>
      <c r="H672" s="168"/>
    </row>
    <row r="673" spans="1:8" ht="12.75">
      <c r="A673" s="427" t="s">
        <v>486</v>
      </c>
      <c r="B673" s="685" t="s">
        <v>1109</v>
      </c>
      <c r="C673" s="444" t="s">
        <v>488</v>
      </c>
      <c r="D673" s="445" t="s">
        <v>489</v>
      </c>
      <c r="F673" s="115"/>
      <c r="G673" s="530"/>
      <c r="H673" s="531"/>
    </row>
    <row r="674" spans="1:8" ht="13.5" thickBot="1">
      <c r="A674" s="430"/>
      <c r="B674" s="686" t="s">
        <v>401</v>
      </c>
      <c r="C674" s="446" t="s">
        <v>490</v>
      </c>
      <c r="D674" s="447"/>
      <c r="F674" s="311"/>
      <c r="G674" s="311"/>
      <c r="H674" s="311"/>
    </row>
    <row r="675" spans="1:4" ht="12.75">
      <c r="A675" s="548" t="s">
        <v>848</v>
      </c>
      <c r="B675" s="885">
        <v>0</v>
      </c>
      <c r="C675" s="635" t="s">
        <v>506</v>
      </c>
      <c r="D675" s="487" t="s">
        <v>849</v>
      </c>
    </row>
    <row r="676" spans="1:4" ht="12.75">
      <c r="A676" s="548" t="s">
        <v>850</v>
      </c>
      <c r="B676" s="885">
        <v>50</v>
      </c>
      <c r="C676" s="598" t="s">
        <v>573</v>
      </c>
      <c r="D676" s="487" t="s">
        <v>526</v>
      </c>
    </row>
    <row r="677" spans="1:4" ht="12.75">
      <c r="A677" s="548" t="s">
        <v>851</v>
      </c>
      <c r="B677" s="885">
        <v>500</v>
      </c>
      <c r="C677" s="598" t="s">
        <v>852</v>
      </c>
      <c r="D677" s="487" t="s">
        <v>853</v>
      </c>
    </row>
    <row r="678" spans="1:4" ht="12.75">
      <c r="A678" s="548" t="s">
        <v>854</v>
      </c>
      <c r="B678" s="885">
        <v>1466</v>
      </c>
      <c r="C678" s="598" t="s">
        <v>546</v>
      </c>
      <c r="D678" s="487" t="s">
        <v>855</v>
      </c>
    </row>
    <row r="679" spans="1:6" ht="12.75">
      <c r="A679" s="548" t="s">
        <v>856</v>
      </c>
      <c r="B679" s="885">
        <v>50</v>
      </c>
      <c r="C679" s="598" t="s">
        <v>676</v>
      </c>
      <c r="D679" s="487" t="s">
        <v>859</v>
      </c>
      <c r="F679" s="104"/>
    </row>
    <row r="680" spans="1:4" ht="12.75">
      <c r="A680" s="548" t="s">
        <v>860</v>
      </c>
      <c r="B680" s="885">
        <v>220</v>
      </c>
      <c r="C680" s="598" t="s">
        <v>861</v>
      </c>
      <c r="D680" s="487" t="s">
        <v>862</v>
      </c>
    </row>
    <row r="681" spans="1:6" ht="12.75">
      <c r="A681" s="548" t="s">
        <v>863</v>
      </c>
      <c r="B681" s="885">
        <v>0</v>
      </c>
      <c r="C681" s="598" t="s">
        <v>693</v>
      </c>
      <c r="D681" s="487" t="s">
        <v>864</v>
      </c>
      <c r="F681" s="104"/>
    </row>
    <row r="682" spans="1:7" ht="12.75">
      <c r="A682" s="548" t="s">
        <v>1116</v>
      </c>
      <c r="B682" s="885">
        <v>200</v>
      </c>
      <c r="C682" s="598" t="s">
        <v>534</v>
      </c>
      <c r="D682" s="487" t="s">
        <v>1117</v>
      </c>
      <c r="F682" s="104"/>
      <c r="G682" s="311"/>
    </row>
    <row r="683" spans="1:4" ht="12.75">
      <c r="A683" s="548" t="s">
        <v>878</v>
      </c>
      <c r="B683" s="885">
        <v>345</v>
      </c>
      <c r="C683" s="598" t="s">
        <v>879</v>
      </c>
      <c r="D683" s="487" t="s">
        <v>880</v>
      </c>
    </row>
    <row r="684" spans="1:4" ht="12.75">
      <c r="A684" s="548" t="s">
        <v>881</v>
      </c>
      <c r="B684" s="885">
        <v>0</v>
      </c>
      <c r="C684" s="598" t="s">
        <v>882</v>
      </c>
      <c r="D684" s="487" t="s">
        <v>883</v>
      </c>
    </row>
    <row r="685" spans="1:4" ht="12.75">
      <c r="A685" s="548" t="s">
        <v>585</v>
      </c>
      <c r="B685" s="885">
        <v>10</v>
      </c>
      <c r="C685" s="599" t="s">
        <v>586</v>
      </c>
      <c r="D685" s="487" t="s">
        <v>587</v>
      </c>
    </row>
    <row r="686" spans="1:4" ht="12.75">
      <c r="A686" s="548" t="s">
        <v>1121</v>
      </c>
      <c r="B686" s="885">
        <v>198</v>
      </c>
      <c r="C686" s="599" t="s">
        <v>1122</v>
      </c>
      <c r="D686" s="487" t="s">
        <v>1123</v>
      </c>
    </row>
    <row r="687" spans="1:6" ht="12.75">
      <c r="A687" s="548" t="s">
        <v>884</v>
      </c>
      <c r="B687" s="885">
        <v>0</v>
      </c>
      <c r="C687" s="598" t="s">
        <v>885</v>
      </c>
      <c r="D687" s="487" t="s">
        <v>886</v>
      </c>
      <c r="F687" s="104"/>
    </row>
    <row r="688" spans="1:4" ht="12.75">
      <c r="A688" s="548" t="s">
        <v>887</v>
      </c>
      <c r="B688" s="885">
        <v>400</v>
      </c>
      <c r="C688" s="854" t="s">
        <v>885</v>
      </c>
      <c r="D688" s="624" t="s">
        <v>122</v>
      </c>
    </row>
    <row r="689" spans="1:6" ht="12.75">
      <c r="A689" s="548" t="s">
        <v>303</v>
      </c>
      <c r="B689" s="885">
        <v>0</v>
      </c>
      <c r="C689" s="599" t="s">
        <v>307</v>
      </c>
      <c r="D689" s="487" t="s">
        <v>305</v>
      </c>
      <c r="F689" s="579"/>
    </row>
    <row r="690" spans="1:4" ht="12.75">
      <c r="A690" s="548" t="s">
        <v>1141</v>
      </c>
      <c r="B690" s="885">
        <v>400</v>
      </c>
      <c r="C690" s="599" t="s">
        <v>525</v>
      </c>
      <c r="D690" s="624" t="s">
        <v>123</v>
      </c>
    </row>
    <row r="691" spans="1:4" ht="12.75">
      <c r="A691" s="548" t="s">
        <v>308</v>
      </c>
      <c r="B691" s="885">
        <v>30</v>
      </c>
      <c r="C691" s="599" t="s">
        <v>304</v>
      </c>
      <c r="D691" s="487" t="s">
        <v>870</v>
      </c>
    </row>
    <row r="692" spans="1:4" ht="12.75">
      <c r="A692" s="548" t="s">
        <v>309</v>
      </c>
      <c r="B692" s="885">
        <v>100</v>
      </c>
      <c r="C692" s="599" t="s">
        <v>922</v>
      </c>
      <c r="D692" s="487" t="s">
        <v>868</v>
      </c>
    </row>
    <row r="693" spans="1:6" ht="12.75">
      <c r="A693" s="548" t="s">
        <v>1158</v>
      </c>
      <c r="B693" s="885">
        <v>60</v>
      </c>
      <c r="C693" s="599" t="s">
        <v>306</v>
      </c>
      <c r="D693" s="487" t="s">
        <v>1159</v>
      </c>
      <c r="F693" s="311"/>
    </row>
    <row r="694" spans="1:9" ht="12.75">
      <c r="A694" s="548" t="s">
        <v>888</v>
      </c>
      <c r="B694" s="885">
        <v>250</v>
      </c>
      <c r="C694" s="598" t="s">
        <v>889</v>
      </c>
      <c r="D694" s="487" t="s">
        <v>890</v>
      </c>
      <c r="F694" s="311"/>
      <c r="I694" s="104"/>
    </row>
    <row r="695" spans="1:6" ht="12.75">
      <c r="A695" s="548" t="s">
        <v>872</v>
      </c>
      <c r="B695" s="885">
        <v>0</v>
      </c>
      <c r="C695" s="598" t="s">
        <v>525</v>
      </c>
      <c r="D695" s="487" t="s">
        <v>871</v>
      </c>
      <c r="F695" s="311"/>
    </row>
    <row r="696" spans="1:9" ht="12.75">
      <c r="A696" s="548" t="s">
        <v>891</v>
      </c>
      <c r="B696" s="885">
        <v>0</v>
      </c>
      <c r="C696" s="598" t="s">
        <v>892</v>
      </c>
      <c r="D696" s="487" t="s">
        <v>893</v>
      </c>
      <c r="I696" s="104"/>
    </row>
    <row r="697" spans="1:4" ht="12.75">
      <c r="A697" s="548" t="s">
        <v>894</v>
      </c>
      <c r="B697" s="885">
        <v>0</v>
      </c>
      <c r="C697" s="598" t="s">
        <v>895</v>
      </c>
      <c r="D697" s="487" t="s">
        <v>896</v>
      </c>
    </row>
    <row r="698" spans="1:9" ht="12.75">
      <c r="A698" s="548" t="s">
        <v>897</v>
      </c>
      <c r="B698" s="885">
        <v>0</v>
      </c>
      <c r="C698" s="598" t="s">
        <v>898</v>
      </c>
      <c r="D698" s="487" t="s">
        <v>899</v>
      </c>
      <c r="I698" s="104"/>
    </row>
    <row r="699" spans="1:9" ht="12.75">
      <c r="A699" s="548" t="s">
        <v>314</v>
      </c>
      <c r="B699" s="885">
        <v>0</v>
      </c>
      <c r="C699" s="599" t="s">
        <v>315</v>
      </c>
      <c r="D699" s="487" t="s">
        <v>316</v>
      </c>
      <c r="I699" s="104"/>
    </row>
    <row r="700" spans="1:9" ht="12.75">
      <c r="A700" s="785" t="s">
        <v>201</v>
      </c>
      <c r="B700" s="885">
        <v>0</v>
      </c>
      <c r="C700" s="599" t="s">
        <v>199</v>
      </c>
      <c r="D700" s="487" t="s">
        <v>200</v>
      </c>
      <c r="I700" s="104"/>
    </row>
    <row r="701" spans="1:9" ht="12.75">
      <c r="A701" s="785" t="s">
        <v>208</v>
      </c>
      <c r="B701" s="885">
        <v>310</v>
      </c>
      <c r="C701" s="599" t="s">
        <v>209</v>
      </c>
      <c r="D701" s="487" t="s">
        <v>210</v>
      </c>
      <c r="I701" s="104"/>
    </row>
    <row r="702" spans="1:4" ht="12.75">
      <c r="A702" s="548" t="s">
        <v>440</v>
      </c>
      <c r="B702" s="885">
        <v>1650</v>
      </c>
      <c r="C702" s="599" t="s">
        <v>542</v>
      </c>
      <c r="D702" s="487" t="s">
        <v>900</v>
      </c>
    </row>
    <row r="703" spans="1:4" ht="12.75">
      <c r="A703" s="548" t="s">
        <v>901</v>
      </c>
      <c r="B703" s="885">
        <v>100</v>
      </c>
      <c r="C703" s="598" t="s">
        <v>542</v>
      </c>
      <c r="D703" s="487" t="s">
        <v>902</v>
      </c>
    </row>
    <row r="704" spans="1:4" ht="12.75">
      <c r="A704" s="548" t="s">
        <v>903</v>
      </c>
      <c r="B704" s="885">
        <v>0</v>
      </c>
      <c r="C704" s="598" t="s">
        <v>546</v>
      </c>
      <c r="D704" s="487" t="s">
        <v>443</v>
      </c>
    </row>
    <row r="705" spans="1:4" ht="12.75">
      <c r="A705" s="548" t="s">
        <v>1140</v>
      </c>
      <c r="B705" s="885">
        <v>1365</v>
      </c>
      <c r="C705" s="598" t="s">
        <v>538</v>
      </c>
      <c r="D705" s="942" t="s">
        <v>1139</v>
      </c>
    </row>
    <row r="706" spans="1:4" ht="12.75">
      <c r="A706" s="548" t="s">
        <v>904</v>
      </c>
      <c r="B706" s="885">
        <v>0</v>
      </c>
      <c r="C706" s="598" t="s">
        <v>496</v>
      </c>
      <c r="D706" s="487" t="s">
        <v>905</v>
      </c>
    </row>
    <row r="707" spans="1:4" ht="12.75">
      <c r="A707" s="437" t="s">
        <v>765</v>
      </c>
      <c r="B707" s="699">
        <v>0</v>
      </c>
      <c r="C707" s="598" t="s">
        <v>496</v>
      </c>
      <c r="D707" s="434" t="s">
        <v>767</v>
      </c>
    </row>
    <row r="708" spans="1:4" ht="12.75">
      <c r="A708" s="548" t="s">
        <v>906</v>
      </c>
      <c r="B708" s="885">
        <v>0</v>
      </c>
      <c r="C708" s="598" t="s">
        <v>608</v>
      </c>
      <c r="D708" s="487" t="s">
        <v>907</v>
      </c>
    </row>
    <row r="709" spans="1:4" ht="12.75">
      <c r="A709" s="548" t="s">
        <v>119</v>
      </c>
      <c r="B709" s="885">
        <v>970</v>
      </c>
      <c r="C709" s="623" t="s">
        <v>867</v>
      </c>
      <c r="D709" s="624" t="s">
        <v>120</v>
      </c>
    </row>
    <row r="710" spans="1:4" ht="12.75">
      <c r="A710" s="548" t="s">
        <v>908</v>
      </c>
      <c r="B710" s="885">
        <v>75</v>
      </c>
      <c r="C710" s="598" t="s">
        <v>509</v>
      </c>
      <c r="D710" s="487" t="s">
        <v>909</v>
      </c>
    </row>
    <row r="711" spans="1:4" ht="12.75">
      <c r="A711" s="548" t="s">
        <v>910</v>
      </c>
      <c r="B711" s="885">
        <v>0</v>
      </c>
      <c r="C711" s="598" t="s">
        <v>911</v>
      </c>
      <c r="D711" s="487" t="s">
        <v>912</v>
      </c>
    </row>
    <row r="712" spans="1:4" ht="12.75">
      <c r="A712" s="548" t="s">
        <v>913</v>
      </c>
      <c r="B712" s="885">
        <v>0</v>
      </c>
      <c r="C712" s="598" t="s">
        <v>914</v>
      </c>
      <c r="D712" s="487" t="s">
        <v>915</v>
      </c>
    </row>
    <row r="713" spans="1:4" ht="12.75">
      <c r="A713" s="548" t="s">
        <v>916</v>
      </c>
      <c r="B713" s="885">
        <v>0</v>
      </c>
      <c r="C713" s="598" t="s">
        <v>917</v>
      </c>
      <c r="D713" s="487" t="s">
        <v>918</v>
      </c>
    </row>
    <row r="714" spans="1:4" ht="12.75">
      <c r="A714" s="548" t="s">
        <v>919</v>
      </c>
      <c r="B714" s="885">
        <v>0</v>
      </c>
      <c r="C714" s="598" t="s">
        <v>631</v>
      </c>
      <c r="D714" s="487" t="s">
        <v>920</v>
      </c>
    </row>
    <row r="715" spans="1:4" ht="12.75">
      <c r="A715" s="548" t="s">
        <v>921</v>
      </c>
      <c r="B715" s="885">
        <v>0</v>
      </c>
      <c r="C715" s="598" t="s">
        <v>506</v>
      </c>
      <c r="D715" s="487" t="s">
        <v>418</v>
      </c>
    </row>
    <row r="716" spans="1:4" ht="12.75">
      <c r="A716" s="548" t="s">
        <v>448</v>
      </c>
      <c r="B716" s="885">
        <v>0</v>
      </c>
      <c r="C716" s="599" t="s">
        <v>449</v>
      </c>
      <c r="D716" s="487" t="s">
        <v>450</v>
      </c>
    </row>
    <row r="717" spans="1:4" ht="12.75">
      <c r="A717" s="548" t="s">
        <v>451</v>
      </c>
      <c r="B717" s="885">
        <v>185</v>
      </c>
      <c r="C717" s="599" t="s">
        <v>452</v>
      </c>
      <c r="D717" s="487" t="s">
        <v>453</v>
      </c>
    </row>
    <row r="718" spans="1:4" ht="12.75">
      <c r="A718" s="548" t="s">
        <v>317</v>
      </c>
      <c r="B718" s="885">
        <v>100</v>
      </c>
      <c r="C718" s="599" t="s">
        <v>789</v>
      </c>
      <c r="D718" s="487" t="s">
        <v>318</v>
      </c>
    </row>
    <row r="719" spans="1:4" ht="12.75">
      <c r="A719" s="548" t="s">
        <v>312</v>
      </c>
      <c r="B719" s="885">
        <v>0</v>
      </c>
      <c r="C719" s="599" t="s">
        <v>313</v>
      </c>
      <c r="D719" s="487" t="s">
        <v>319</v>
      </c>
    </row>
    <row r="720" spans="1:4" ht="12.75">
      <c r="A720" s="548" t="s">
        <v>528</v>
      </c>
      <c r="B720" s="885">
        <v>0</v>
      </c>
      <c r="C720" s="599" t="s">
        <v>927</v>
      </c>
      <c r="D720" s="487" t="s">
        <v>527</v>
      </c>
    </row>
    <row r="721" spans="1:4" ht="12.75">
      <c r="A721" s="548" t="s">
        <v>311</v>
      </c>
      <c r="B721" s="885">
        <v>0</v>
      </c>
      <c r="C721" s="599" t="s">
        <v>310</v>
      </c>
      <c r="D721" s="487" t="s">
        <v>923</v>
      </c>
    </row>
    <row r="722" spans="1:4" ht="12.75">
      <c r="A722" s="548" t="s">
        <v>454</v>
      </c>
      <c r="B722" s="885">
        <v>42</v>
      </c>
      <c r="C722" s="599" t="s">
        <v>525</v>
      </c>
      <c r="D722" s="487" t="s">
        <v>1119</v>
      </c>
    </row>
    <row r="723" spans="1:4" ht="12.75">
      <c r="A723" s="548" t="s">
        <v>116</v>
      </c>
      <c r="B723" s="885">
        <v>150</v>
      </c>
      <c r="C723" s="599" t="s">
        <v>641</v>
      </c>
      <c r="D723" s="487" t="s">
        <v>115</v>
      </c>
    </row>
    <row r="724" spans="1:4" ht="12.75">
      <c r="A724" s="548" t="s">
        <v>1126</v>
      </c>
      <c r="B724" s="885">
        <v>300</v>
      </c>
      <c r="C724" s="599" t="s">
        <v>548</v>
      </c>
      <c r="D724" s="487" t="s">
        <v>1128</v>
      </c>
    </row>
    <row r="725" spans="1:4" ht="12.75">
      <c r="A725" s="548" t="s">
        <v>1176</v>
      </c>
      <c r="B725" s="885">
        <v>669</v>
      </c>
      <c r="C725" s="599" t="s">
        <v>914</v>
      </c>
      <c r="D725" s="487" t="s">
        <v>1180</v>
      </c>
    </row>
    <row r="726" spans="1:4" ht="12.75">
      <c r="A726" s="548" t="s">
        <v>1177</v>
      </c>
      <c r="B726" s="885">
        <v>229</v>
      </c>
      <c r="C726" s="599" t="s">
        <v>310</v>
      </c>
      <c r="D726" s="487" t="s">
        <v>1181</v>
      </c>
    </row>
    <row r="727" spans="1:4" ht="12.75">
      <c r="A727" s="548" t="s">
        <v>1178</v>
      </c>
      <c r="B727" s="885">
        <v>302</v>
      </c>
      <c r="C727" s="599" t="s">
        <v>496</v>
      </c>
      <c r="D727" s="487" t="s">
        <v>1182</v>
      </c>
    </row>
    <row r="728" spans="1:4" ht="12.75">
      <c r="A728" s="548" t="s">
        <v>1179</v>
      </c>
      <c r="B728" s="885">
        <v>764</v>
      </c>
      <c r="C728" s="599" t="s">
        <v>307</v>
      </c>
      <c r="D728" s="487" t="s">
        <v>1183</v>
      </c>
    </row>
    <row r="729" spans="1:4" ht="12.75">
      <c r="A729" s="548" t="s">
        <v>448</v>
      </c>
      <c r="B729" s="885">
        <v>50</v>
      </c>
      <c r="C729" s="599" t="s">
        <v>449</v>
      </c>
      <c r="D729" s="487" t="s">
        <v>1184</v>
      </c>
    </row>
    <row r="730" spans="1:4" ht="12.75">
      <c r="A730" s="548" t="s">
        <v>924</v>
      </c>
      <c r="B730" s="885">
        <v>7997</v>
      </c>
      <c r="C730" s="598" t="s">
        <v>499</v>
      </c>
      <c r="D730" s="487" t="s">
        <v>419</v>
      </c>
    </row>
    <row r="731" spans="1:4" ht="12.75">
      <c r="A731" s="548" t="s">
        <v>925</v>
      </c>
      <c r="B731" s="885">
        <v>0</v>
      </c>
      <c r="C731" s="600" t="s">
        <v>785</v>
      </c>
      <c r="D731" s="549" t="s">
        <v>865</v>
      </c>
    </row>
    <row r="732" spans="1:4" ht="13.5" thickBot="1">
      <c r="A732" s="550" t="s">
        <v>926</v>
      </c>
      <c r="B732" s="885">
        <v>1614</v>
      </c>
      <c r="C732" s="601" t="s">
        <v>927</v>
      </c>
      <c r="D732" s="551" t="s">
        <v>928</v>
      </c>
    </row>
    <row r="733" spans="1:4" ht="13.5" thickBot="1">
      <c r="A733" s="440" t="s">
        <v>266</v>
      </c>
      <c r="B733" s="929">
        <f>SUM(B675:B732)</f>
        <v>21151</v>
      </c>
      <c r="C733" s="639"/>
      <c r="D733" s="930"/>
    </row>
    <row r="734" spans="1:22" ht="12.75">
      <c r="A734" s="494"/>
      <c r="B734" s="520"/>
      <c r="C734" s="520"/>
      <c r="D734" s="168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</row>
    <row r="735" spans="1:22" ht="12.75">
      <c r="A735" s="494"/>
      <c r="B735" s="520"/>
      <c r="C735" s="520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</row>
    <row r="736" spans="1:22" ht="12.75">
      <c r="A736" s="494"/>
      <c r="B736" s="520"/>
      <c r="C736" s="520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</row>
    <row r="737" spans="1:22" ht="12.75">
      <c r="A737" s="494"/>
      <c r="B737" s="520"/>
      <c r="C737" s="520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</row>
    <row r="738" spans="1:22" ht="12.75">
      <c r="A738" s="494"/>
      <c r="B738" s="520"/>
      <c r="C738" s="520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</row>
    <row r="739" spans="1:22" ht="12.75">
      <c r="A739" s="494"/>
      <c r="B739" s="520"/>
      <c r="C739" s="520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</row>
    <row r="740" spans="1:22" ht="12.75">
      <c r="A740" s="494"/>
      <c r="B740" s="520"/>
      <c r="C740" s="520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</row>
    <row r="741" spans="1:22" ht="12.75">
      <c r="A741" s="494"/>
      <c r="B741" s="520"/>
      <c r="C741" s="520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</row>
    <row r="742" spans="1:22" ht="12.75">
      <c r="A742" s="494"/>
      <c r="B742" s="520"/>
      <c r="C742" s="520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</row>
    <row r="743" spans="1:22" ht="12.75">
      <c r="A743" s="494"/>
      <c r="B743" s="520"/>
      <c r="C743" s="520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</row>
    <row r="744" spans="1:22" ht="12.75">
      <c r="A744" s="494"/>
      <c r="B744" s="520"/>
      <c r="C744" s="520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</row>
    <row r="745" spans="1:22" ht="12.75">
      <c r="A745" s="616"/>
      <c r="B745" s="617"/>
      <c r="C745" s="617"/>
      <c r="D745" s="61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</row>
    <row r="746" spans="1:22" ht="12.75">
      <c r="A746" s="494"/>
      <c r="B746" s="520"/>
      <c r="C746" s="520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</row>
    <row r="747" spans="1:22" ht="12.75">
      <c r="A747" s="494"/>
      <c r="B747" s="520"/>
      <c r="C747" s="520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</row>
    <row r="748" spans="1:22" ht="12.75">
      <c r="A748" s="494"/>
      <c r="B748" s="520"/>
      <c r="C748" s="520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</row>
    <row r="749" spans="1:22" ht="12.75">
      <c r="A749" s="494"/>
      <c r="B749" s="520"/>
      <c r="C749" s="520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</row>
    <row r="750" spans="1:22" ht="12.75">
      <c r="A750" s="494"/>
      <c r="B750" s="520"/>
      <c r="C750" s="520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</row>
    <row r="751" spans="1:22" ht="12.75">
      <c r="A751" s="494"/>
      <c r="B751" s="520"/>
      <c r="C751" s="520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</row>
    <row r="752" spans="1:22" ht="12.75">
      <c r="A752" s="494"/>
      <c r="B752" s="520"/>
      <c r="C752" s="520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</row>
    <row r="753" spans="1:22" ht="12.75">
      <c r="A753" s="494"/>
      <c r="B753" s="520"/>
      <c r="C753" s="520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</row>
    <row r="754" spans="1:22" ht="12.75">
      <c r="A754" s="494"/>
      <c r="B754" s="520"/>
      <c r="C754" s="520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</row>
    <row r="755" spans="1:22" ht="12.75">
      <c r="A755" s="494"/>
      <c r="B755" s="520"/>
      <c r="C755" s="520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</row>
    <row r="756" spans="1:22" ht="12.75">
      <c r="A756" s="494"/>
      <c r="B756" s="520"/>
      <c r="C756" s="520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</row>
    <row r="757" spans="1:22" ht="12.75">
      <c r="A757" s="494"/>
      <c r="B757" s="520"/>
      <c r="C757" s="520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</row>
    <row r="758" spans="1:22" ht="12.75">
      <c r="A758" s="494"/>
      <c r="B758" s="520"/>
      <c r="C758" s="520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</row>
    <row r="759" spans="1:22" ht="12.75">
      <c r="A759" s="494"/>
      <c r="B759" s="520"/>
      <c r="C759" s="520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</row>
    <row r="760" spans="1:22" ht="12.75">
      <c r="A760" s="494"/>
      <c r="B760" s="520"/>
      <c r="C760" s="520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</row>
    <row r="761" spans="1:22" ht="12.75">
      <c r="A761" s="494"/>
      <c r="B761" s="520"/>
      <c r="C761" s="520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</row>
    <row r="762" spans="1:22" ht="12.75">
      <c r="A762" s="494"/>
      <c r="B762" s="520"/>
      <c r="C762" s="520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</row>
    <row r="763" spans="1:22" ht="12.75">
      <c r="A763" s="494"/>
      <c r="B763" s="520"/>
      <c r="C763" s="520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</row>
    <row r="764" spans="1:22" ht="12.75">
      <c r="A764" s="494"/>
      <c r="B764" s="520"/>
      <c r="C764" s="520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</row>
    <row r="765" spans="1:22" ht="12.75">
      <c r="A765" s="494"/>
      <c r="B765" s="520"/>
      <c r="C765" s="520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</row>
    <row r="766" spans="1:22" ht="12.75">
      <c r="A766" s="494"/>
      <c r="B766" s="520"/>
      <c r="C766" s="520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</row>
    <row r="767" spans="1:22" ht="12.75">
      <c r="A767" s="494"/>
      <c r="B767" s="520"/>
      <c r="C767" s="520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</row>
    <row r="768" spans="1:22" ht="12.75">
      <c r="A768" s="494"/>
      <c r="B768" s="520"/>
      <c r="C768" s="520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</row>
    <row r="769" spans="1:22" ht="12.75">
      <c r="A769" s="494"/>
      <c r="B769" s="520"/>
      <c r="C769" s="520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</row>
    <row r="770" spans="1:22" ht="12.75">
      <c r="A770" s="494"/>
      <c r="B770" s="520"/>
      <c r="C770" s="520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</row>
    <row r="771" spans="1:22" ht="12.75">
      <c r="A771" s="494"/>
      <c r="B771" s="520"/>
      <c r="C771" s="520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</row>
    <row r="772" spans="1:22" ht="12.75">
      <c r="A772" s="494"/>
      <c r="B772" s="520"/>
      <c r="C772" s="520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</row>
    <row r="773" spans="1:22" ht="12.75">
      <c r="A773" s="494"/>
      <c r="B773" s="520"/>
      <c r="C773" s="520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</row>
    <row r="774" spans="1:22" ht="12.75">
      <c r="A774" s="494"/>
      <c r="B774" s="520"/>
      <c r="C774" s="520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</row>
    <row r="775" spans="1:22" ht="12.75">
      <c r="A775" s="494"/>
      <c r="B775" s="520"/>
      <c r="C775" s="520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</row>
    <row r="776" spans="1:22" ht="12.75">
      <c r="A776" s="494"/>
      <c r="B776" s="520"/>
      <c r="C776" s="520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</row>
    <row r="777" spans="1:22" ht="12.75">
      <c r="A777" s="494"/>
      <c r="B777" s="520"/>
      <c r="C777" s="520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</row>
    <row r="778" spans="1:22" ht="12.75">
      <c r="A778" s="494"/>
      <c r="B778" s="520"/>
      <c r="C778" s="520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</row>
    <row r="779" spans="1:22" ht="12.75">
      <c r="A779" s="494"/>
      <c r="B779" s="520"/>
      <c r="C779" s="520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</row>
    <row r="780" spans="1:22" ht="12.75">
      <c r="A780" s="494"/>
      <c r="B780" s="520"/>
      <c r="C780" s="520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</row>
    <row r="781" spans="1:22" ht="12.75">
      <c r="A781" s="494"/>
      <c r="B781" s="520"/>
      <c r="C781" s="520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</row>
    <row r="782" spans="1:22" ht="12.75">
      <c r="A782" s="494"/>
      <c r="B782" s="520"/>
      <c r="C782" s="520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</row>
    <row r="783" spans="1:22" ht="12.75">
      <c r="A783" s="494"/>
      <c r="B783" s="520"/>
      <c r="C783" s="520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</row>
    <row r="784" spans="1:22" ht="12.75">
      <c r="A784" s="494"/>
      <c r="B784" s="520"/>
      <c r="C784" s="520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</row>
    <row r="785" spans="1:22" ht="12.75">
      <c r="A785" s="494"/>
      <c r="B785" s="520"/>
      <c r="C785" s="520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</row>
    <row r="786" spans="1:22" ht="12.75">
      <c r="A786" s="494"/>
      <c r="B786" s="520"/>
      <c r="C786" s="520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</row>
    <row r="787" spans="1:22" ht="12.75">
      <c r="A787" s="494"/>
      <c r="B787" s="520"/>
      <c r="C787" s="520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</row>
    <row r="788" spans="1:22" ht="12.75">
      <c r="A788" s="494"/>
      <c r="B788" s="520"/>
      <c r="C788" s="520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</row>
    <row r="789" spans="1:22" ht="12.75">
      <c r="A789" s="494"/>
      <c r="B789" s="520"/>
      <c r="C789" s="520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</row>
    <row r="790" spans="1:22" ht="12.75">
      <c r="A790" s="494"/>
      <c r="B790" s="520"/>
      <c r="C790" s="520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</row>
    <row r="791" spans="1:22" ht="12.75">
      <c r="A791" s="494"/>
      <c r="B791" s="520"/>
      <c r="C791" s="520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</row>
    <row r="792" spans="1:22" ht="12.75">
      <c r="A792" s="494"/>
      <c r="B792" s="520"/>
      <c r="C792" s="520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</row>
    <row r="793" spans="1:22" ht="12.75">
      <c r="A793" s="494"/>
      <c r="B793" s="520"/>
      <c r="C793" s="520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</row>
    <row r="794" spans="1:22" ht="12.75">
      <c r="A794" s="494"/>
      <c r="B794" s="520"/>
      <c r="C794" s="520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</row>
    <row r="795" spans="1:22" ht="12.75">
      <c r="A795" s="494"/>
      <c r="B795" s="520"/>
      <c r="C795" s="520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</row>
    <row r="796" spans="1:22" ht="12.75">
      <c r="A796" s="494"/>
      <c r="B796" s="520"/>
      <c r="C796" s="520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</row>
    <row r="797" spans="1:22" ht="12.75">
      <c r="A797" s="494"/>
      <c r="B797" s="520"/>
      <c r="C797" s="520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</row>
    <row r="798" spans="1:22" ht="12.75">
      <c r="A798" s="494"/>
      <c r="B798" s="520"/>
      <c r="C798" s="520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</row>
    <row r="799" spans="1:22" ht="12.75">
      <c r="A799" s="494"/>
      <c r="B799" s="520"/>
      <c r="C799" s="520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</row>
    <row r="800" spans="1:22" ht="12.75">
      <c r="A800" s="494"/>
      <c r="B800" s="520"/>
      <c r="C800" s="520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</row>
    <row r="801" spans="1:22" ht="12.75">
      <c r="A801" s="494"/>
      <c r="B801" s="520"/>
      <c r="C801" s="520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</row>
    <row r="802" spans="1:22" ht="12.75">
      <c r="A802" s="494"/>
      <c r="B802" s="520"/>
      <c r="C802" s="520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</row>
    <row r="803" spans="1:22" ht="12.75">
      <c r="A803" s="494"/>
      <c r="B803" s="520"/>
      <c r="C803" s="520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</row>
    <row r="804" spans="1:22" ht="12.75">
      <c r="A804" s="494" t="s">
        <v>929</v>
      </c>
      <c r="B804" s="520"/>
      <c r="C804" s="520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</row>
    <row r="805" spans="1:22" ht="12.75">
      <c r="A805" s="494" t="s">
        <v>246</v>
      </c>
      <c r="B805" s="520"/>
      <c r="C805" s="520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</row>
    <row r="806" spans="1:22" ht="12.75">
      <c r="A806" s="494"/>
      <c r="B806" s="520"/>
      <c r="C806" s="520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</row>
    <row r="807" spans="1:22" ht="12.75">
      <c r="A807" s="494"/>
      <c r="B807" s="520"/>
      <c r="C807" s="520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</row>
    <row r="808" spans="1:22" ht="12.75">
      <c r="A808" s="494"/>
      <c r="B808" s="520"/>
      <c r="C808" s="520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</row>
    <row r="809" spans="1:22" ht="12.75">
      <c r="A809" s="494"/>
      <c r="B809" s="520"/>
      <c r="C809" s="520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</row>
    <row r="810" spans="1:22" ht="12.75">
      <c r="A810" s="494"/>
      <c r="B810" s="520"/>
      <c r="C810" s="520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</row>
    <row r="811" spans="1:22" ht="12.75">
      <c r="A811" s="494"/>
      <c r="B811" s="520"/>
      <c r="C811" s="520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</row>
    <row r="812" spans="1:22" ht="12.75">
      <c r="A812" s="494"/>
      <c r="B812" s="520"/>
      <c r="C812" s="520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</row>
    <row r="813" spans="1:22" ht="12.75">
      <c r="A813" s="494"/>
      <c r="B813" s="520"/>
      <c r="C813" s="520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</row>
    <row r="814" spans="1:22" ht="12.75">
      <c r="A814" s="494"/>
      <c r="B814" s="520"/>
      <c r="C814" s="520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</row>
    <row r="815" spans="1:22" ht="12.75">
      <c r="A815" s="494"/>
      <c r="B815" s="520"/>
      <c r="C815" s="520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</row>
    <row r="816" spans="1:22" ht="12.75">
      <c r="A816" s="494"/>
      <c r="B816" s="520"/>
      <c r="C816" s="520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</row>
    <row r="817" spans="1:22" ht="12.75">
      <c r="A817" s="494"/>
      <c r="B817" s="520"/>
      <c r="C817" s="520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</row>
    <row r="818" spans="1:22" ht="12.75">
      <c r="A818" s="494"/>
      <c r="B818" s="520"/>
      <c r="C818" s="520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</row>
    <row r="819" spans="1:22" ht="12.75">
      <c r="A819" s="494"/>
      <c r="B819" s="520"/>
      <c r="C819" s="520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</row>
    <row r="820" spans="1:22" ht="12.75">
      <c r="A820" s="494"/>
      <c r="B820" s="520"/>
      <c r="C820" s="520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</row>
    <row r="821" spans="1:22" ht="12.75">
      <c r="A821" s="494"/>
      <c r="B821" s="520"/>
      <c r="C821" s="520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</row>
    <row r="822" spans="1:22" ht="12.75">
      <c r="A822" s="494"/>
      <c r="B822" s="520"/>
      <c r="C822" s="520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</row>
    <row r="823" spans="1:22" ht="12.75">
      <c r="A823" s="494"/>
      <c r="B823" s="520"/>
      <c r="C823" s="520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</row>
    <row r="824" spans="1:22" ht="12.75">
      <c r="A824" s="494"/>
      <c r="B824" s="520"/>
      <c r="C824" s="520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</row>
    <row r="825" spans="1:22" ht="12.75">
      <c r="A825" s="494"/>
      <c r="B825" s="520"/>
      <c r="C825" s="520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</row>
    <row r="826" spans="1:22" ht="12.75">
      <c r="A826" s="494"/>
      <c r="B826" s="520"/>
      <c r="C826" s="520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</row>
    <row r="827" spans="1:22" ht="12.75">
      <c r="A827" s="494"/>
      <c r="B827" s="520"/>
      <c r="C827" s="520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</row>
    <row r="828" spans="1:22" ht="12.75">
      <c r="A828" s="494"/>
      <c r="B828" s="520"/>
      <c r="C828" s="520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</row>
    <row r="829" spans="1:22" ht="12.75">
      <c r="A829" s="494"/>
      <c r="B829" s="520"/>
      <c r="C829" s="520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</row>
    <row r="830" spans="1:22" ht="12.75">
      <c r="A830" s="494"/>
      <c r="B830" s="520"/>
      <c r="C830" s="520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</row>
    <row r="831" spans="1:22" ht="12.75">
      <c r="A831" s="494"/>
      <c r="B831" s="520"/>
      <c r="C831" s="520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</row>
    <row r="832" spans="1:22" ht="12.75">
      <c r="A832" s="494"/>
      <c r="B832" s="520"/>
      <c r="C832" s="520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</row>
    <row r="833" spans="1:22" ht="12.75">
      <c r="A833" s="494"/>
      <c r="B833" s="520"/>
      <c r="C833" s="520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</row>
    <row r="834" spans="1:22" ht="12.75">
      <c r="A834" s="494"/>
      <c r="B834" s="520"/>
      <c r="C834" s="520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</row>
    <row r="835" spans="1:22" ht="12.75">
      <c r="A835" s="494"/>
      <c r="B835" s="520"/>
      <c r="C835" s="520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</row>
    <row r="836" spans="1:22" ht="12.75">
      <c r="A836" s="494"/>
      <c r="B836" s="520"/>
      <c r="C836" s="520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</row>
    <row r="837" spans="1:22" ht="12.75">
      <c r="A837" s="494"/>
      <c r="B837" s="520"/>
      <c r="C837" s="520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</row>
    <row r="838" spans="1:22" ht="12.75">
      <c r="A838" s="494"/>
      <c r="B838" s="520"/>
      <c r="C838" s="520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</row>
    <row r="839" spans="1:22" ht="12.75">
      <c r="A839" s="494"/>
      <c r="B839" s="520"/>
      <c r="C839" s="520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</row>
    <row r="840" spans="1:22" ht="12.75">
      <c r="A840" s="494"/>
      <c r="B840" s="520"/>
      <c r="C840" s="520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</row>
    <row r="841" spans="1:22" ht="12.75">
      <c r="A841" s="494"/>
      <c r="B841" s="520"/>
      <c r="C841" s="520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</row>
    <row r="842" spans="1:22" ht="12.75">
      <c r="A842" s="494"/>
      <c r="B842" s="520"/>
      <c r="C842" s="520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</row>
    <row r="843" spans="1:22" ht="12.75">
      <c r="A843" s="494"/>
      <c r="B843" s="520"/>
      <c r="C843" s="520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</row>
    <row r="844" spans="1:22" ht="12.75">
      <c r="A844" s="494"/>
      <c r="B844" s="520"/>
      <c r="C844" s="520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</row>
    <row r="845" spans="1:22" ht="12.75">
      <c r="A845" s="494"/>
      <c r="B845" s="520"/>
      <c r="C845" s="520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</row>
    <row r="846" spans="1:22" ht="12.75">
      <c r="A846" s="494"/>
      <c r="B846" s="520"/>
      <c r="C846" s="520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</row>
    <row r="847" spans="1:22" ht="12.75">
      <c r="A847" s="494"/>
      <c r="B847" s="520"/>
      <c r="C847" s="520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</row>
    <row r="848" spans="1:22" ht="12.75">
      <c r="A848" s="494"/>
      <c r="B848" s="520"/>
      <c r="C848" s="520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</row>
    <row r="849" spans="1:22" ht="12.75">
      <c r="A849" s="494"/>
      <c r="B849" s="520"/>
      <c r="C849" s="520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</row>
    <row r="850" spans="1:22" ht="12.75">
      <c r="A850" s="494"/>
      <c r="B850" s="520"/>
      <c r="C850" s="520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</row>
    <row r="851" spans="1:22" ht="12.75">
      <c r="A851" s="494"/>
      <c r="B851" s="520"/>
      <c r="C851" s="520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</row>
    <row r="852" spans="1:22" ht="12.75">
      <c r="A852" s="494"/>
      <c r="B852" s="520"/>
      <c r="C852" s="520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</row>
    <row r="853" spans="1:22" ht="12.75">
      <c r="A853" s="494"/>
      <c r="B853" s="520"/>
      <c r="C853" s="520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</row>
    <row r="854" spans="1:22" ht="12.75">
      <c r="A854" s="494"/>
      <c r="B854" s="520"/>
      <c r="C854" s="520"/>
      <c r="D854" s="168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</row>
  </sheetData>
  <sheetProtection/>
  <autoFilter ref="A5:D733"/>
  <printOptions gridLines="1"/>
  <pageMargins left="0.1968503937007874" right="0" top="0.15748031496062992" bottom="0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="90" zoomScaleNormal="90" zoomScalePageLayoutView="0" workbookViewId="0" topLeftCell="A1">
      <selection activeCell="C4" sqref="C4"/>
    </sheetView>
  </sheetViews>
  <sheetFormatPr defaultColWidth="9.00390625" defaultRowHeight="12.75"/>
  <cols>
    <col min="1" max="1" width="55.375" style="1" customWidth="1"/>
    <col min="2" max="2" width="13.625" style="1" customWidth="1"/>
    <col min="3" max="3" width="10.625" style="1" customWidth="1"/>
    <col min="4" max="4" width="10.875" style="1" customWidth="1"/>
    <col min="5" max="5" width="10.625" style="1" customWidth="1"/>
    <col min="6" max="16384" width="9.00390625" style="1" customWidth="1"/>
  </cols>
  <sheetData>
    <row r="1" ht="12.75">
      <c r="D1" s="552"/>
    </row>
    <row r="3" spans="1:3" ht="23.25">
      <c r="A3" s="949" t="s">
        <v>770</v>
      </c>
      <c r="B3" s="949"/>
      <c r="C3" s="554" t="s">
        <v>1095</v>
      </c>
    </row>
    <row r="4" spans="1:3" ht="23.25">
      <c r="A4" s="553"/>
      <c r="B4" s="553"/>
      <c r="C4" s="554"/>
    </row>
    <row r="5" spans="1:5" ht="18">
      <c r="A5" s="555"/>
      <c r="B5" s="556" t="s">
        <v>487</v>
      </c>
      <c r="C5" s="556" t="s">
        <v>487</v>
      </c>
      <c r="D5" s="556" t="s">
        <v>487</v>
      </c>
      <c r="E5" s="556" t="s">
        <v>487</v>
      </c>
    </row>
    <row r="6" spans="1:5" ht="18">
      <c r="A6" s="555"/>
      <c r="B6" s="556">
        <v>2012</v>
      </c>
      <c r="C6" s="556">
        <v>2013</v>
      </c>
      <c r="D6" s="556">
        <v>2014</v>
      </c>
      <c r="E6" s="556">
        <v>2015</v>
      </c>
    </row>
    <row r="7" spans="1:5" ht="16.5" thickBot="1">
      <c r="A7" s="245"/>
      <c r="B7" s="249" t="s">
        <v>246</v>
      </c>
      <c r="C7" s="249" t="s">
        <v>246</v>
      </c>
      <c r="D7" s="249" t="s">
        <v>246</v>
      </c>
      <c r="E7" s="249" t="s">
        <v>246</v>
      </c>
    </row>
    <row r="8" spans="1:5" ht="16.5" thickBot="1">
      <c r="A8" s="440" t="s">
        <v>281</v>
      </c>
      <c r="B8" s="557">
        <f>B10+B18</f>
        <v>44202</v>
      </c>
      <c r="C8" s="557">
        <f>C10+C18</f>
        <v>44412</v>
      </c>
      <c r="D8" s="557">
        <f>D10+D18</f>
        <v>43822</v>
      </c>
      <c r="E8" s="557">
        <f>E10+E18</f>
        <v>42570</v>
      </c>
    </row>
    <row r="9" spans="2:5" ht="15.75" thickBot="1">
      <c r="B9" s="558"/>
      <c r="C9" s="558"/>
      <c r="D9" s="558"/>
      <c r="E9" s="558"/>
    </row>
    <row r="10" spans="1:5" ht="16.5" thickBot="1">
      <c r="A10" s="440" t="s">
        <v>282</v>
      </c>
      <c r="B10" s="557">
        <f>SUM(B11:B17)</f>
        <v>42100</v>
      </c>
      <c r="C10" s="557">
        <f>SUM(C11:C17)</f>
        <v>42310</v>
      </c>
      <c r="D10" s="557">
        <f>SUM(D11:D17)</f>
        <v>41910</v>
      </c>
      <c r="E10" s="557">
        <f>SUM(E11:E17)</f>
        <v>41910</v>
      </c>
    </row>
    <row r="11" spans="1:5" ht="15">
      <c r="A11" s="559" t="s">
        <v>283</v>
      </c>
      <c r="B11" s="560">
        <v>8200</v>
      </c>
      <c r="C11" s="560">
        <v>8200</v>
      </c>
      <c r="D11" s="560">
        <v>8600</v>
      </c>
      <c r="E11" s="560">
        <v>8600</v>
      </c>
    </row>
    <row r="12" spans="1:5" ht="15">
      <c r="A12" s="561" t="s">
        <v>300</v>
      </c>
      <c r="B12" s="562">
        <v>28500</v>
      </c>
      <c r="C12" s="562">
        <v>29000</v>
      </c>
      <c r="D12" s="562">
        <v>29200</v>
      </c>
      <c r="E12" s="562">
        <v>29200</v>
      </c>
    </row>
    <row r="13" spans="1:5" ht="15">
      <c r="A13" s="561" t="s">
        <v>930</v>
      </c>
      <c r="B13" s="562">
        <v>1400</v>
      </c>
      <c r="C13" s="562">
        <v>1400</v>
      </c>
      <c r="D13" s="562">
        <v>1300</v>
      </c>
      <c r="E13" s="562">
        <v>1300</v>
      </c>
    </row>
    <row r="14" spans="1:5" ht="15">
      <c r="A14" s="561" t="s">
        <v>301</v>
      </c>
      <c r="B14" s="562">
        <v>1500</v>
      </c>
      <c r="C14" s="562">
        <v>1400</v>
      </c>
      <c r="D14" s="562">
        <v>1000</v>
      </c>
      <c r="E14" s="562">
        <v>1000</v>
      </c>
    </row>
    <row r="15" spans="1:5" ht="15">
      <c r="A15" s="561" t="s">
        <v>322</v>
      </c>
      <c r="B15" s="562">
        <v>2200</v>
      </c>
      <c r="C15" s="562">
        <v>2000</v>
      </c>
      <c r="D15" s="562">
        <v>1500</v>
      </c>
      <c r="E15" s="562">
        <v>1500</v>
      </c>
    </row>
    <row r="16" spans="1:5" ht="15">
      <c r="A16" s="561" t="s">
        <v>931</v>
      </c>
      <c r="B16" s="562">
        <v>70</v>
      </c>
      <c r="C16" s="562">
        <v>80</v>
      </c>
      <c r="D16" s="562">
        <v>80</v>
      </c>
      <c r="E16" s="562">
        <v>80</v>
      </c>
    </row>
    <row r="17" spans="1:5" ht="15.75" thickBot="1">
      <c r="A17" s="561" t="s">
        <v>932</v>
      </c>
      <c r="B17" s="562">
        <v>230</v>
      </c>
      <c r="C17" s="562">
        <v>230</v>
      </c>
      <c r="D17" s="562">
        <v>230</v>
      </c>
      <c r="E17" s="562">
        <v>230</v>
      </c>
    </row>
    <row r="18" spans="1:5" ht="16.5" thickBot="1">
      <c r="A18" s="440" t="s">
        <v>325</v>
      </c>
      <c r="B18" s="557">
        <f>SUM(B19:B22)</f>
        <v>2102</v>
      </c>
      <c r="C18" s="557">
        <f>SUM(C19:C22)</f>
        <v>2102</v>
      </c>
      <c r="D18" s="557">
        <f>SUM(D19:D22)</f>
        <v>1912</v>
      </c>
      <c r="E18" s="557">
        <f>SUM(E19:E22)</f>
        <v>660</v>
      </c>
    </row>
    <row r="19" spans="1:5" ht="15">
      <c r="A19" s="561" t="s">
        <v>933</v>
      </c>
      <c r="B19" s="562">
        <v>250</v>
      </c>
      <c r="C19" s="562">
        <v>250</v>
      </c>
      <c r="D19" s="562">
        <v>260</v>
      </c>
      <c r="E19" s="562">
        <v>260</v>
      </c>
    </row>
    <row r="20" spans="1:5" ht="15">
      <c r="A20" s="561" t="s">
        <v>934</v>
      </c>
      <c r="B20" s="562">
        <v>500</v>
      </c>
      <c r="C20" s="562">
        <v>500</v>
      </c>
      <c r="D20" s="562">
        <v>300</v>
      </c>
      <c r="E20" s="562">
        <v>300</v>
      </c>
    </row>
    <row r="21" spans="1:5" ht="15">
      <c r="A21" s="561" t="s">
        <v>935</v>
      </c>
      <c r="B21" s="562">
        <v>1252</v>
      </c>
      <c r="C21" s="562">
        <v>1252</v>
      </c>
      <c r="D21" s="562">
        <v>1252</v>
      </c>
      <c r="E21" s="562">
        <v>0</v>
      </c>
    </row>
    <row r="22" spans="1:5" ht="15.75" thickBot="1">
      <c r="A22" s="563" t="s">
        <v>329</v>
      </c>
      <c r="B22" s="564">
        <v>100</v>
      </c>
      <c r="C22" s="564">
        <v>100</v>
      </c>
      <c r="D22" s="564">
        <v>100</v>
      </c>
      <c r="E22" s="564">
        <v>100</v>
      </c>
    </row>
    <row r="23" spans="1:5" ht="15">
      <c r="A23" s="565"/>
      <c r="B23" s="566"/>
      <c r="C23" s="566"/>
      <c r="D23" s="566"/>
      <c r="E23" s="566"/>
    </row>
    <row r="24" spans="2:5" ht="15.75" thickBot="1">
      <c r="B24" s="558"/>
      <c r="C24" s="558"/>
      <c r="D24" s="558"/>
      <c r="E24" s="558"/>
    </row>
    <row r="25" spans="1:5" ht="16.5" thickBot="1">
      <c r="A25" s="440" t="s">
        <v>332</v>
      </c>
      <c r="B25" s="557">
        <f>B27+B46</f>
        <v>48750</v>
      </c>
      <c r="C25" s="557">
        <f>C27+C46</f>
        <v>50260</v>
      </c>
      <c r="D25" s="557">
        <f>D27+D46</f>
        <v>47570</v>
      </c>
      <c r="E25" s="557">
        <f>E27+E46</f>
        <v>47570</v>
      </c>
    </row>
    <row r="26" spans="2:5" ht="15.75" thickBot="1">
      <c r="B26" s="558"/>
      <c r="C26" s="558"/>
      <c r="D26" s="558"/>
      <c r="E26" s="558"/>
    </row>
    <row r="27" spans="1:5" ht="16.5" thickBot="1">
      <c r="A27" s="440" t="s">
        <v>333</v>
      </c>
      <c r="B27" s="557">
        <f>SUM(B28:B45)</f>
        <v>42100</v>
      </c>
      <c r="C27" s="557">
        <f>SUM(C28:C45)</f>
        <v>42310</v>
      </c>
      <c r="D27" s="557">
        <f>SUM(D28:D45)</f>
        <v>41910</v>
      </c>
      <c r="E27" s="557">
        <f>SUM(E28:E45)</f>
        <v>41910</v>
      </c>
    </row>
    <row r="28" spans="1:5" ht="15">
      <c r="A28" s="559" t="s">
        <v>334</v>
      </c>
      <c r="B28" s="567">
        <v>0</v>
      </c>
      <c r="C28" s="567">
        <v>0</v>
      </c>
      <c r="D28" s="567">
        <v>0</v>
      </c>
      <c r="E28" s="567">
        <v>0</v>
      </c>
    </row>
    <row r="29" spans="1:5" ht="15">
      <c r="A29" s="561" t="s">
        <v>936</v>
      </c>
      <c r="B29" s="562">
        <v>15700</v>
      </c>
      <c r="C29" s="562">
        <v>16000</v>
      </c>
      <c r="D29" s="562">
        <v>15000</v>
      </c>
      <c r="E29" s="562">
        <v>15000</v>
      </c>
    </row>
    <row r="30" spans="1:5" ht="15">
      <c r="A30" s="561" t="s">
        <v>937</v>
      </c>
      <c r="B30" s="562">
        <v>5300</v>
      </c>
      <c r="C30" s="562">
        <v>5550</v>
      </c>
      <c r="D30" s="562">
        <v>5100</v>
      </c>
      <c r="E30" s="562">
        <v>5100</v>
      </c>
    </row>
    <row r="31" spans="1:5" ht="15">
      <c r="A31" s="561" t="s">
        <v>336</v>
      </c>
      <c r="B31" s="562">
        <v>2000</v>
      </c>
      <c r="C31" s="562">
        <v>1800</v>
      </c>
      <c r="D31" s="562">
        <v>1955</v>
      </c>
      <c r="E31" s="562">
        <v>1955</v>
      </c>
    </row>
    <row r="32" spans="1:5" ht="15">
      <c r="A32" s="561" t="s">
        <v>337</v>
      </c>
      <c r="B32" s="562">
        <v>5500</v>
      </c>
      <c r="C32" s="562">
        <v>5600</v>
      </c>
      <c r="D32" s="562">
        <v>5600</v>
      </c>
      <c r="E32" s="562">
        <v>5600</v>
      </c>
    </row>
    <row r="33" spans="1:5" ht="15">
      <c r="A33" s="561" t="s">
        <v>338</v>
      </c>
      <c r="B33" s="562">
        <v>5707</v>
      </c>
      <c r="C33" s="562">
        <v>5660</v>
      </c>
      <c r="D33" s="562">
        <v>5700</v>
      </c>
      <c r="E33" s="562">
        <v>5800</v>
      </c>
    </row>
    <row r="34" spans="1:5" ht="15">
      <c r="A34" s="561" t="s">
        <v>339</v>
      </c>
      <c r="B34" s="562">
        <v>1000</v>
      </c>
      <c r="C34" s="562">
        <v>900</v>
      </c>
      <c r="D34" s="562">
        <v>1000</v>
      </c>
      <c r="E34" s="562">
        <v>1000</v>
      </c>
    </row>
    <row r="35" spans="1:5" ht="15">
      <c r="A35" s="561" t="s">
        <v>389</v>
      </c>
      <c r="B35" s="562">
        <v>150</v>
      </c>
      <c r="C35" s="562">
        <v>118</v>
      </c>
      <c r="D35" s="562">
        <v>118</v>
      </c>
      <c r="E35" s="562">
        <v>118</v>
      </c>
    </row>
    <row r="36" spans="1:5" ht="15">
      <c r="A36" s="561" t="s">
        <v>390</v>
      </c>
      <c r="B36" s="562">
        <v>850</v>
      </c>
      <c r="C36" s="562">
        <v>850</v>
      </c>
      <c r="D36" s="562">
        <v>850</v>
      </c>
      <c r="E36" s="562">
        <v>850</v>
      </c>
    </row>
    <row r="37" spans="1:5" ht="15">
      <c r="A37" s="561" t="s">
        <v>938</v>
      </c>
      <c r="B37" s="562">
        <v>360</v>
      </c>
      <c r="C37" s="562">
        <v>365</v>
      </c>
      <c r="D37" s="562">
        <v>365</v>
      </c>
      <c r="E37" s="562">
        <v>365</v>
      </c>
    </row>
    <row r="38" spans="1:5" ht="15">
      <c r="A38" s="561" t="s">
        <v>939</v>
      </c>
      <c r="B38" s="562">
        <v>0</v>
      </c>
      <c r="C38" s="562">
        <v>0</v>
      </c>
      <c r="D38" s="562">
        <v>0</v>
      </c>
      <c r="E38" s="562">
        <v>0</v>
      </c>
    </row>
    <row r="39" spans="1:5" ht="15">
      <c r="A39" s="561" t="s">
        <v>940</v>
      </c>
      <c r="B39" s="562">
        <v>0</v>
      </c>
      <c r="C39" s="562">
        <v>0</v>
      </c>
      <c r="D39" s="562">
        <v>0</v>
      </c>
      <c r="E39" s="562">
        <v>0</v>
      </c>
    </row>
    <row r="40" spans="1:5" ht="15">
      <c r="A40" s="561" t="s">
        <v>941</v>
      </c>
      <c r="B40" s="562">
        <v>950</v>
      </c>
      <c r="C40" s="562">
        <v>950</v>
      </c>
      <c r="D40" s="562">
        <v>950</v>
      </c>
      <c r="E40" s="562">
        <v>950</v>
      </c>
    </row>
    <row r="41" spans="1:5" ht="15">
      <c r="A41" s="561" t="s">
        <v>392</v>
      </c>
      <c r="B41" s="562">
        <v>80</v>
      </c>
      <c r="C41" s="562">
        <v>82</v>
      </c>
      <c r="D41" s="562">
        <v>82</v>
      </c>
      <c r="E41" s="562">
        <v>82</v>
      </c>
    </row>
    <row r="42" spans="1:5" ht="15">
      <c r="A42" s="561" t="s">
        <v>942</v>
      </c>
      <c r="B42" s="562">
        <v>100</v>
      </c>
      <c r="C42" s="562">
        <v>100</v>
      </c>
      <c r="D42" s="562">
        <v>100</v>
      </c>
      <c r="E42" s="562">
        <v>100</v>
      </c>
    </row>
    <row r="43" spans="1:5" ht="15">
      <c r="A43" s="561" t="s">
        <v>943</v>
      </c>
      <c r="B43" s="562">
        <v>4093</v>
      </c>
      <c r="C43" s="562">
        <v>4095</v>
      </c>
      <c r="D43" s="562">
        <v>4095</v>
      </c>
      <c r="E43" s="562">
        <v>4095</v>
      </c>
    </row>
    <row r="44" spans="1:5" ht="15">
      <c r="A44" s="568" t="s">
        <v>944</v>
      </c>
      <c r="B44" s="562">
        <v>300</v>
      </c>
      <c r="C44" s="562">
        <v>240</v>
      </c>
      <c r="D44" s="562">
        <v>240</v>
      </c>
      <c r="E44" s="562">
        <v>240</v>
      </c>
    </row>
    <row r="45" spans="1:5" ht="15.75" thickBot="1">
      <c r="A45" s="561" t="s">
        <v>945</v>
      </c>
      <c r="B45" s="562">
        <v>10</v>
      </c>
      <c r="C45" s="562">
        <v>0</v>
      </c>
      <c r="D45" s="562">
        <v>755</v>
      </c>
      <c r="E45" s="562">
        <v>655</v>
      </c>
    </row>
    <row r="46" spans="1:5" ht="16.5" thickBot="1">
      <c r="A46" s="440" t="s">
        <v>404</v>
      </c>
      <c r="B46" s="557">
        <v>6650</v>
      </c>
      <c r="C46" s="557">
        <v>7950</v>
      </c>
      <c r="D46" s="557">
        <v>5660</v>
      </c>
      <c r="E46" s="557">
        <v>5660</v>
      </c>
    </row>
    <row r="47" ht="12.75">
      <c r="A47" s="494"/>
    </row>
    <row r="48" ht="12.75">
      <c r="A48" s="494"/>
    </row>
    <row r="49" ht="13.5" thickBot="1">
      <c r="A49" s="494"/>
    </row>
    <row r="50" spans="1:5" ht="16.5" thickBot="1">
      <c r="A50" s="440" t="s">
        <v>946</v>
      </c>
      <c r="B50" s="557">
        <f>SUM(B51:B52)</f>
        <v>4548</v>
      </c>
      <c r="C50" s="557">
        <f>SUM(C51:C52)</f>
        <v>5848</v>
      </c>
      <c r="D50" s="557">
        <f>SUM(D51:D52)</f>
        <v>3748</v>
      </c>
      <c r="E50" s="557">
        <f>SUM(E51:E52)</f>
        <v>5000</v>
      </c>
    </row>
    <row r="51" spans="1:5" ht="15">
      <c r="A51" s="569" t="s">
        <v>947</v>
      </c>
      <c r="B51" s="570">
        <v>7100</v>
      </c>
      <c r="C51" s="570">
        <v>7100</v>
      </c>
      <c r="D51" s="570">
        <v>5000</v>
      </c>
      <c r="E51" s="570">
        <v>5000</v>
      </c>
    </row>
    <row r="52" spans="1:5" ht="15.75" thickBot="1">
      <c r="A52" s="571" t="s">
        <v>948</v>
      </c>
      <c r="B52" s="564">
        <v>-2552</v>
      </c>
      <c r="C52" s="564">
        <v>-1252</v>
      </c>
      <c r="D52" s="564">
        <v>-1252</v>
      </c>
      <c r="E52" s="564">
        <v>0</v>
      </c>
    </row>
  </sheetData>
  <sheetProtection/>
  <mergeCells count="1">
    <mergeCell ref="A3:B3"/>
  </mergeCells>
  <printOptions/>
  <pageMargins left="0" right="0" top="0.3541666666666667" bottom="0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2011-09-26T09:12:15Z</cp:lastPrinted>
  <dcterms:created xsi:type="dcterms:W3CDTF">2000-12-30T17:06:54Z</dcterms:created>
  <dcterms:modified xsi:type="dcterms:W3CDTF">2011-10-10T14:48:59Z</dcterms:modified>
  <cp:category/>
  <cp:version/>
  <cp:contentType/>
  <cp:contentStatus/>
  <cp:revision>1</cp:revision>
</cp:coreProperties>
</file>